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9900" windowHeight="31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<sst xmlns="http://schemas.openxmlformats.org/spreadsheetml/2006/main" count="230" uniqueCount="219">
  <si>
    <t>Ukazovateľ</t>
  </si>
  <si>
    <t>100 - Daňové príjmy</t>
  </si>
  <si>
    <t xml:space="preserve">        111003 Daň z príjmov FO záv. Činnosť</t>
  </si>
  <si>
    <t>120 - Daň z majetku, z toho</t>
  </si>
  <si>
    <t xml:space="preserve">        133001 Daň za psa</t>
  </si>
  <si>
    <t xml:space="preserve">        133003 Daň za nevyherné hracie automaty</t>
  </si>
  <si>
    <t xml:space="preserve">        133004 Daň za predajné automaty</t>
  </si>
  <si>
    <t xml:space="preserve">        133013 Poplatok za TKO</t>
  </si>
  <si>
    <t xml:space="preserve">        134001 Za dobývací priestor</t>
  </si>
  <si>
    <t>200 - Nedaňové príjmy</t>
  </si>
  <si>
    <t xml:space="preserve">        212002 Prenájom pozemkov</t>
  </si>
  <si>
    <t>220 - Administratívne a iné poplatky</t>
  </si>
  <si>
    <t xml:space="preserve">        221004 Administratívne poplatky</t>
  </si>
  <si>
    <t xml:space="preserve">        223001 Za predaj výrobkov, tovarov a služieb</t>
  </si>
  <si>
    <t xml:space="preserve">        223002 Za jasle, MŠ a školské družiny</t>
  </si>
  <si>
    <t xml:space="preserve">        229005 Za znečisťovnie ovzdušia</t>
  </si>
  <si>
    <t>230 - Kapitálové príjmy</t>
  </si>
  <si>
    <t xml:space="preserve">        233 Príjem z predaja pozemkov</t>
  </si>
  <si>
    <t>240 - Úroky z vkladov</t>
  </si>
  <si>
    <t xml:space="preserve">        242 Úroky z bežných vkladov</t>
  </si>
  <si>
    <t>290 - Iné nedaňové príjmy</t>
  </si>
  <si>
    <t xml:space="preserve">        292017 Vrátky DPH</t>
  </si>
  <si>
    <t>VLASTNÉ PRÍJMY CELKOM</t>
  </si>
  <si>
    <t>300 - Granty</t>
  </si>
  <si>
    <t>310 Tuzemské bežné granty a transfery</t>
  </si>
  <si>
    <t xml:space="preserve">        312001 Životné prostredie</t>
  </si>
  <si>
    <t xml:space="preserve">        312001 Evidencia obyvateľstva</t>
  </si>
  <si>
    <t>320 - Tuzemské kapitálové granty a transfery</t>
  </si>
  <si>
    <t>400 Finančné operácie</t>
  </si>
  <si>
    <t xml:space="preserve">        454 prevod prostr. z peňažnýchn fondov FR</t>
  </si>
  <si>
    <t>500 Prijaté úvery a výpomoci</t>
  </si>
  <si>
    <t xml:space="preserve">        513001 Kontokorentný úver</t>
  </si>
  <si>
    <t>PRÍJMY SPOLU</t>
  </si>
  <si>
    <t>110 - Daň z príjmov a kap. majetku</t>
  </si>
  <si>
    <t>210 - Príjmy z podnik. a vl. majetku</t>
  </si>
  <si>
    <t>Vlastné príjmy škôl</t>
  </si>
  <si>
    <t>01 - Všeobecné verejné služby</t>
  </si>
  <si>
    <t xml:space="preserve">                     prenesený výkon - stavebný úrad</t>
  </si>
  <si>
    <t xml:space="preserve">                     prenesený výkon - cestná doprava</t>
  </si>
  <si>
    <t xml:space="preserve">                     prenesený výkon - evidencia obyv.</t>
  </si>
  <si>
    <t xml:space="preserve">                     matrika prenesený výkon </t>
  </si>
  <si>
    <t xml:space="preserve">                     technické služby</t>
  </si>
  <si>
    <t xml:space="preserve">                     technické služby - nájom</t>
  </si>
  <si>
    <t xml:space="preserve">                     občianské združenia a nadácie</t>
  </si>
  <si>
    <t xml:space="preserve">       01.1.1.6  Výdavky verejnej správy</t>
  </si>
  <si>
    <t>02 - Civilná obrana</t>
  </si>
  <si>
    <t xml:space="preserve">                     splátka úveru Dexia - starý</t>
  </si>
  <si>
    <t xml:space="preserve">                     splátka úveru Dexia - nový</t>
  </si>
  <si>
    <t xml:space="preserve">                     splátka úveru KTK</t>
  </si>
  <si>
    <t xml:space="preserve">                     splátka úveru ŠFRB</t>
  </si>
  <si>
    <t xml:space="preserve">                     splátka úveru ŠFRB - 38b.j.</t>
  </si>
  <si>
    <t xml:space="preserve">                     matrika vlastné zdroje</t>
  </si>
  <si>
    <t xml:space="preserve">       01.3.3     Matrika </t>
  </si>
  <si>
    <t xml:space="preserve">                     úroky</t>
  </si>
  <si>
    <t xml:space="preserve">       01.7.0     Transfery verejného dlhu </t>
  </si>
  <si>
    <t>03 - Verejný poriadok</t>
  </si>
  <si>
    <t xml:space="preserve">       03.2.0     Požiarna ochrana</t>
  </si>
  <si>
    <t xml:space="preserve">       03.1.0     Policajné služby - mestská polícia</t>
  </si>
  <si>
    <t>04 - Ekonomická oblasť</t>
  </si>
  <si>
    <t xml:space="preserve">       04.2.2     Lesníctvo</t>
  </si>
  <si>
    <t xml:space="preserve">       04.5.1     Cestná doprava SAD</t>
  </si>
  <si>
    <t>05 - Ochrana životného prostredia</t>
  </si>
  <si>
    <t xml:space="preserve">       05.1.0     Nakladanie s odpadmi</t>
  </si>
  <si>
    <t>06 - Bývanie a občianska vybavenosť</t>
  </si>
  <si>
    <t xml:space="preserve">       06.1.0     Rozvoj bývania</t>
  </si>
  <si>
    <t xml:space="preserve">       06.6.0     Občianska vybavenosť</t>
  </si>
  <si>
    <t>08.1.0     Rekreačné a športové služby</t>
  </si>
  <si>
    <t xml:space="preserve">                     Verejná zeleň</t>
  </si>
  <si>
    <t>08.2.0     Kultúrné služby</t>
  </si>
  <si>
    <t xml:space="preserve">              oprava hrobov Sov. armády</t>
  </si>
  <si>
    <t>08.4.0     Náboženské a iné spoloč. Služby</t>
  </si>
  <si>
    <t>09 - Vzdelávanie</t>
  </si>
  <si>
    <t xml:space="preserve">        09. Školské zariadenia - MŠ, CVČ, ZUŠ</t>
  </si>
  <si>
    <t xml:space="preserve">        09. Základné školy - prenesené kompetencie</t>
  </si>
  <si>
    <t>09.1.1.1  predškolská výchova - MŠ Milhostov</t>
  </si>
  <si>
    <t xml:space="preserve">              predškolská výchova - Detské jasle</t>
  </si>
  <si>
    <t xml:space="preserve">              predškolská výchova - MŠ Gorkého</t>
  </si>
  <si>
    <t>09.5.0     Vzdelávanie nedefinovateľné - školenia</t>
  </si>
  <si>
    <t>09.6.0.7   Stredisko služieb škole</t>
  </si>
  <si>
    <t>09.8.0.2   Školský úrad</t>
  </si>
  <si>
    <t>10 - Sociálne zabezpečenie</t>
  </si>
  <si>
    <t>10.2.0.1   Zariadenia soc. služieb - kluby dôch.</t>
  </si>
  <si>
    <t>10.2.0.2   Opatrovateľská služba</t>
  </si>
  <si>
    <t>10.4.0.3   Ďalšie soc. služby - rodina a deti</t>
  </si>
  <si>
    <t>10.7.0.1   Dávky soc. pomoci HN pre ŠZŠ a ŠZŠI</t>
  </si>
  <si>
    <t>10.9.0      Soc. zabezpečenie inde neklasifikované</t>
  </si>
  <si>
    <t xml:space="preserve">Úhrn príjmov celkom </t>
  </si>
  <si>
    <t>Úhrn výdavkov celkom</t>
  </si>
  <si>
    <t>Saldo príjmov a výdavkov</t>
  </si>
  <si>
    <t xml:space="preserve">        311 Dar Tanečný parket mesta TV</t>
  </si>
  <si>
    <t xml:space="preserve">        453 Zostatok prostriedkov z predch. rokov</t>
  </si>
  <si>
    <t xml:space="preserve">        292008 Z výťažkov z lotérii a hier</t>
  </si>
  <si>
    <t xml:space="preserve">        212003 Prenájom budov, priest. a objektov</t>
  </si>
  <si>
    <t>10.7.0.3   Ďalšie soc. služby - str. osob. hygieny</t>
  </si>
  <si>
    <t>10.7.0      Soc. pomoc občanom v hmotnej núdzi</t>
  </si>
  <si>
    <t>10.4.0.5   Ďalšie soc. sl - RP a HN os. príjemca</t>
  </si>
  <si>
    <t xml:space="preserve">              predškolská výchova - MŠ Gorkého - HN</t>
  </si>
  <si>
    <t>08.2.0.7  pamiatková starostl. - Hrobka - stráženie</t>
  </si>
  <si>
    <t xml:space="preserve">              klubové kultúr. Zariad. MsKS - nájomné </t>
  </si>
  <si>
    <t xml:space="preserve">08.2.0.3  klubové kultúr. Zariad. MsKS - dotácia </t>
  </si>
  <si>
    <t xml:space="preserve">                     prísp. na inv. vo výške nájom. BP</t>
  </si>
  <si>
    <t xml:space="preserve">       05.6.0     Ochrana život. prostr. inde neklasif.</t>
  </si>
  <si>
    <t xml:space="preserve">       01.8.0     Transfery pre príspevkové org.</t>
  </si>
  <si>
    <t xml:space="preserve">                     prenesený výkon - životné prostr.</t>
  </si>
  <si>
    <t xml:space="preserve">Bežné </t>
  </si>
  <si>
    <t>príjmy</t>
  </si>
  <si>
    <t>Kapital.</t>
  </si>
  <si>
    <t>Bežné</t>
  </si>
  <si>
    <t xml:space="preserve">Kapital. </t>
  </si>
  <si>
    <t>výdavky</t>
  </si>
  <si>
    <t>08 - Šport, kultúra, náboženstvo, pamiatk. starostl.</t>
  </si>
  <si>
    <t>10.2.0.2   Ďalšie soc. služby - staroba</t>
  </si>
  <si>
    <t xml:space="preserve">                     oprava miest. kom. (splátka EUROVIA)</t>
  </si>
  <si>
    <t xml:space="preserve">                     ŠFRB    (prenes. výkon.)</t>
  </si>
  <si>
    <t xml:space="preserve">              predškolská výchova - MŠ Komenskeho</t>
  </si>
  <si>
    <t xml:space="preserve">              ZŠ I Krasku - spoluúčasť</t>
  </si>
  <si>
    <t xml:space="preserve">                     správa mestského úradu a poslaci MsZ</t>
  </si>
  <si>
    <t>vlastné</t>
  </si>
  <si>
    <t>dotačné</t>
  </si>
  <si>
    <t>07 - Zdravotníctvo</t>
  </si>
  <si>
    <t xml:space="preserve">      07.1.3       terapeutické pomôcky a vybavenie</t>
  </si>
  <si>
    <t xml:space="preserve">        456  Iné príjmové finančné operácie</t>
  </si>
  <si>
    <t xml:space="preserve">                     splátka úveru ŠFRB - 12 RD </t>
  </si>
  <si>
    <t xml:space="preserve">       06.2.0     Rozvoj obci</t>
  </si>
  <si>
    <t xml:space="preserve">        312001 Terénna sociálna práca</t>
  </si>
  <si>
    <t xml:space="preserve">         </t>
  </si>
  <si>
    <t xml:space="preserve">                     rekonštr. miest. kom. EUROVIA </t>
  </si>
  <si>
    <t>Fin. operácie</t>
  </si>
  <si>
    <t xml:space="preserve">                     územný plán   </t>
  </si>
  <si>
    <t xml:space="preserve">                     technická vybavenosť IBV pri ZŠ</t>
  </si>
  <si>
    <t xml:space="preserve">        322001 Na školstvo - ZŠ M. R. Štefánika </t>
  </si>
  <si>
    <t xml:space="preserve">        322002 Zo štát.účel. Fondu - 14 RD</t>
  </si>
  <si>
    <t xml:space="preserve">                     splátka úveru ŠFRB - 2 x 39 b.j. C,D</t>
  </si>
  <si>
    <t xml:space="preserve">                     splátka úveru ŠFRB - 2 x 39 b.j. A,B</t>
  </si>
  <si>
    <t xml:space="preserve">                     splátka úveru  ŠFRB - 14 RD</t>
  </si>
  <si>
    <t xml:space="preserve">                     všeobecnoprosp.služby (koord.asist.kom.)  </t>
  </si>
  <si>
    <t xml:space="preserve">        312001 Pozemné komunikácie</t>
  </si>
  <si>
    <t xml:space="preserve">        312001 Z UPSVaR (koord.,asist.,kom.)</t>
  </si>
  <si>
    <t xml:space="preserve">                     14 RD nižší štandard</t>
  </si>
  <si>
    <t xml:space="preserve">                     splátka - KTK ZŠ M. R. Štefánika</t>
  </si>
  <si>
    <t>09.1.2.1  ZŠ M.R.Štefánika - rekonštrukcia strechy</t>
  </si>
  <si>
    <t xml:space="preserve">              ZŠ M.R.Štefánika-rekonšt.strechy spoluúčasť</t>
  </si>
  <si>
    <t>130 - Dane za tovary a služby</t>
  </si>
  <si>
    <t xml:space="preserve">        312001 Soc. sféra (osobitný príjemca)</t>
  </si>
  <si>
    <t xml:space="preserve">        312001 Matrika</t>
  </si>
  <si>
    <t xml:space="preserve">        312001 ŠFRB</t>
  </si>
  <si>
    <t xml:space="preserve">        312001 Školský úrad</t>
  </si>
  <si>
    <t xml:space="preserve">        312001 Školstvo prenes. kompetencie</t>
  </si>
  <si>
    <t xml:space="preserve">        312001 MV SR oprava hrobov SA</t>
  </si>
  <si>
    <t xml:space="preserve">        212003 Prenájom priestorov - MsKS</t>
  </si>
  <si>
    <t xml:space="preserve">        212003 Prenájom priestorov  - TS</t>
  </si>
  <si>
    <t xml:space="preserve">        212003 Prenájom priestorov  - BP</t>
  </si>
  <si>
    <t xml:space="preserve">        221004 Poplatky za hracie automaty</t>
  </si>
  <si>
    <t xml:space="preserve">        223001 Opatrolateľská služba</t>
  </si>
  <si>
    <t xml:space="preserve">        223001 SSŠ vlastné príjmy</t>
  </si>
  <si>
    <t xml:space="preserve">        223001 Za predaj výr., tov. a sl. - reklama</t>
  </si>
  <si>
    <t xml:space="preserve">        223001 Za predaj výr., tov. a sl. - str. os. hyg.</t>
  </si>
  <si>
    <t xml:space="preserve">        121001 Daň z pozemkov - nedoplatky</t>
  </si>
  <si>
    <t xml:space="preserve">        121002 Daň zo stavieb - nedoplatky</t>
  </si>
  <si>
    <t xml:space="preserve">        121003 Daň z bytov - nedoplatky</t>
  </si>
  <si>
    <t xml:space="preserve">        133006 Daň za ubytovanie</t>
  </si>
  <si>
    <t xml:space="preserve">        133012 Daň za užívanie verejného priestranst.</t>
  </si>
  <si>
    <t xml:space="preserve">        133012 Dni mesta, vianočné trhy</t>
  </si>
  <si>
    <t xml:space="preserve">        211004 Iné príjmy z podnikania BP s.r.o. TV</t>
  </si>
  <si>
    <t xml:space="preserve">        223001 Alokované triedy ul. Komenského </t>
  </si>
  <si>
    <t xml:space="preserve">        223002 Za predaj vý., tov. a sl. - MŠ Gorkého</t>
  </si>
  <si>
    <t xml:space="preserve">        292027 Iné - pokuty MsP, MsÚ a ObU</t>
  </si>
  <si>
    <t xml:space="preserve">        312001 Recyklačný fond</t>
  </si>
  <si>
    <t xml:space="preserve">        312001  Dotácia MF SR - refundácia soc.sféra</t>
  </si>
  <si>
    <t xml:space="preserve">        322001 ZŠ I. Krasku   - dostavba</t>
  </si>
  <si>
    <t xml:space="preserve">        513002 Investičný úver DEXIA  banka</t>
  </si>
  <si>
    <t xml:space="preserve">                     Prenájom pozemku pod 12 a 14 b.j.</t>
  </si>
  <si>
    <t xml:space="preserve">                     Kanalizácia Milhostov </t>
  </si>
  <si>
    <t xml:space="preserve">              ZŠ Komenského 2 - rekonštrukcia</t>
  </si>
  <si>
    <t xml:space="preserve">                     výstavba cintorína - infraštruktúra</t>
  </si>
  <si>
    <t xml:space="preserve">              Rekonštrukcia povrchu športovej haly</t>
  </si>
  <si>
    <t xml:space="preserve">                     Zberný dvor - projekt</t>
  </si>
  <si>
    <t xml:space="preserve">                     2x  39 b.j. A,B - plynovod</t>
  </si>
  <si>
    <t xml:space="preserve">        312001 ZŠ I. Krasku - vzdelávanie rómov</t>
  </si>
  <si>
    <t xml:space="preserve">              ZŠ I. Krasku - vzdelávanie rómov</t>
  </si>
  <si>
    <t xml:space="preserve">              ZŠ Komenského 2 - moderná škola</t>
  </si>
  <si>
    <t xml:space="preserve">                     VITEX s.r.o. - súdny spor</t>
  </si>
  <si>
    <t xml:space="preserve">                     Revitálizácia verej. priestranstva</t>
  </si>
  <si>
    <t xml:space="preserve">        231 Príjem z predaja kapitál. aktív  </t>
  </si>
  <si>
    <t>Rozpočet 2011/skut. 2010 v %</t>
  </si>
  <si>
    <t xml:space="preserve">                     DPH</t>
  </si>
  <si>
    <t xml:space="preserve">                     rekonštrukcia  miestnych komunikácií </t>
  </si>
  <si>
    <t xml:space="preserve">                     oprava miestných komunikácií</t>
  </si>
  <si>
    <t>10.2.0.1   Zariadenia soc. služieb - staroba</t>
  </si>
  <si>
    <t xml:space="preserve">        121001 Daň z pozemkov </t>
  </si>
  <si>
    <t xml:space="preserve">        121002 Daň zo stavieb </t>
  </si>
  <si>
    <t xml:space="preserve">        121003 Daň z bytov </t>
  </si>
  <si>
    <t xml:space="preserve">        244 Úroky z terminovaných vkladov</t>
  </si>
  <si>
    <t xml:space="preserve">        312001 Spoločný stavebný úrad</t>
  </si>
  <si>
    <t xml:space="preserve">        312001 ZŠ Komenského  - moderná škola</t>
  </si>
  <si>
    <t xml:space="preserve">        322001 ZŠ Komenského  - rekonštrukcia</t>
  </si>
  <si>
    <t xml:space="preserve">                     VVS, a.s. KE  zrážková voda - parkoviska</t>
  </si>
  <si>
    <t xml:space="preserve">              Hrobka - rekonštrukcia dokončenie</t>
  </si>
  <si>
    <t>Rozdiel</t>
  </si>
  <si>
    <t xml:space="preserve">        513002 Úvery dlhodobé - investičný</t>
  </si>
  <si>
    <t>Zmena č.2 Rozpočet 2011 v tis. EUR</t>
  </si>
  <si>
    <t>Zmena č.2 Rozpočet 2011 v tis.  EUR</t>
  </si>
  <si>
    <t xml:space="preserve">              Rekonštr. vstupnej brány do Mestského parku</t>
  </si>
  <si>
    <t xml:space="preserve">        311  Dotácia na rek. vtupnej brány do parku</t>
  </si>
  <si>
    <t xml:space="preserve">        321      Granty - Rekonštr. vstupnej brány</t>
  </si>
  <si>
    <t xml:space="preserve">Návrh rozpočtového opatrenia č.3 zmeny rozpočtu na rok 2011 -  VÝDAVKOVÁ  ČASŤ </t>
  </si>
  <si>
    <t>Zmena č.3 Rozpočet 2011 v tis.  EUR</t>
  </si>
  <si>
    <t xml:space="preserve">Návrh rozpočtového opatrenia č. 3 zmeny rozpočtu mesta Trebišov na rok 2011 -  PRÍJMOVÁ  ČASŤ </t>
  </si>
  <si>
    <t>Zmena č.3 Rozpočet 2011 v tis. EUR</t>
  </si>
  <si>
    <t xml:space="preserve">        312001 Sčítanie obyvateľov</t>
  </si>
  <si>
    <t xml:space="preserve">        139002 Príjem zo zrušených miestnych poplat.</t>
  </si>
  <si>
    <t xml:space="preserve">        311 Grant  NAFTA Gbely - rozvoj športu</t>
  </si>
  <si>
    <t xml:space="preserve">        292017 Vrátka šfrb 2x39 C, D</t>
  </si>
  <si>
    <t xml:space="preserve">       01.6.0     Sčítanie obyvateľov</t>
  </si>
  <si>
    <t xml:space="preserve">        322001 Revitalizácia verejného priestranstva</t>
  </si>
  <si>
    <t xml:space="preserve">        322001 Kanalizácia Milhostov</t>
  </si>
  <si>
    <t xml:space="preserve">        322001 ZŠ I. Krasku  -  zo ŠR</t>
  </si>
  <si>
    <t xml:space="preserve">                     oprava budov,prev. náklady</t>
  </si>
  <si>
    <t xml:space="preserve">        212003 Prenájom budov, bytovky - anuita 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</si>
</sst>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  <numFmt numFmtId="170" formatCode="[$-41B]d\.\ mmmm\ yyyy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4" fontId="0" fillId="33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8" xfId="0" applyBorder="1" applyAlignment="1">
      <alignment/>
    </xf>
    <xf numFmtId="2" fontId="2" fillId="34" borderId="12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2" fontId="2" fillId="34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0" borderId="24" xfId="0" applyNumberForma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2" fontId="0" fillId="33" borderId="26" xfId="0" applyNumberFormat="1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2" fontId="0" fillId="33" borderId="25" xfId="0" applyNumberFormat="1" applyFont="1" applyFill="1" applyBorder="1" applyAlignment="1">
      <alignment/>
    </xf>
    <xf numFmtId="2" fontId="0" fillId="33" borderId="24" xfId="0" applyNumberFormat="1" applyFill="1" applyBorder="1" applyAlignment="1">
      <alignment/>
    </xf>
    <xf numFmtId="2" fontId="2" fillId="34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/>
    </xf>
    <xf numFmtId="2" fontId="2" fillId="33" borderId="28" xfId="0" applyNumberFormat="1" applyFont="1" applyFill="1" applyBorder="1" applyAlignment="1">
      <alignment/>
    </xf>
    <xf numFmtId="2" fontId="2" fillId="33" borderId="29" xfId="0" applyNumberFormat="1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2" fontId="0" fillId="33" borderId="31" xfId="0" applyNumberFormat="1" applyFont="1" applyFill="1" applyBorder="1" applyAlignment="1">
      <alignment/>
    </xf>
    <xf numFmtId="2" fontId="0" fillId="33" borderId="32" xfId="0" applyNumberFormat="1" applyFont="1" applyFill="1" applyBorder="1" applyAlignment="1">
      <alignment/>
    </xf>
    <xf numFmtId="2" fontId="0" fillId="0" borderId="31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33" borderId="33" xfId="0" applyNumberFormat="1" applyFont="1" applyFill="1" applyBorder="1" applyAlignment="1">
      <alignment/>
    </xf>
    <xf numFmtId="2" fontId="0" fillId="33" borderId="34" xfId="0" applyNumberFormat="1" applyFont="1" applyFill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33" borderId="37" xfId="0" applyNumberFormat="1" applyFont="1" applyFill="1" applyBorder="1" applyAlignment="1">
      <alignment/>
    </xf>
    <xf numFmtId="2" fontId="0" fillId="33" borderId="36" xfId="0" applyNumberFormat="1" applyFont="1" applyFill="1" applyBorder="1" applyAlignment="1">
      <alignment/>
    </xf>
    <xf numFmtId="2" fontId="0" fillId="33" borderId="35" xfId="0" applyNumberFormat="1" applyFont="1" applyFill="1" applyBorder="1" applyAlignment="1">
      <alignment/>
    </xf>
    <xf numFmtId="2" fontId="0" fillId="33" borderId="38" xfId="0" applyNumberFormat="1" applyFont="1" applyFill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2" fontId="0" fillId="34" borderId="27" xfId="0" applyNumberFormat="1" applyFont="1" applyFill="1" applyBorder="1" applyAlignment="1">
      <alignment/>
    </xf>
    <xf numFmtId="2" fontId="0" fillId="34" borderId="22" xfId="0" applyNumberFormat="1" applyFont="1" applyFill="1" applyBorder="1" applyAlignment="1">
      <alignment/>
    </xf>
    <xf numFmtId="2" fontId="0" fillId="0" borderId="31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34" xfId="0" applyNumberForma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3" fillId="33" borderId="43" xfId="0" applyNumberFormat="1" applyFont="1" applyFill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2" fillId="0" borderId="45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2" fontId="0" fillId="0" borderId="46" xfId="0" applyNumberFormat="1" applyBorder="1" applyAlignment="1">
      <alignment/>
    </xf>
    <xf numFmtId="2" fontId="0" fillId="0" borderId="47" xfId="0" applyNumberFormat="1" applyBorder="1" applyAlignment="1">
      <alignment/>
    </xf>
    <xf numFmtId="2" fontId="0" fillId="34" borderId="48" xfId="0" applyNumberFormat="1" applyFont="1" applyFill="1" applyBorder="1" applyAlignment="1">
      <alignment/>
    </xf>
    <xf numFmtId="2" fontId="0" fillId="34" borderId="49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2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14" fontId="0" fillId="0" borderId="51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35" borderId="13" xfId="0" applyNumberFormat="1" applyFill="1" applyBorder="1" applyAlignment="1">
      <alignment/>
    </xf>
    <xf numFmtId="2" fontId="0" fillId="0" borderId="53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/>
    </xf>
    <xf numFmtId="2" fontId="0" fillId="34" borderId="5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34" borderId="55" xfId="0" applyNumberFormat="1" applyFont="1" applyFill="1" applyBorder="1" applyAlignment="1">
      <alignment/>
    </xf>
    <xf numFmtId="2" fontId="2" fillId="33" borderId="56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/>
    </xf>
    <xf numFmtId="2" fontId="2" fillId="33" borderId="58" xfId="0" applyNumberFormat="1" applyFont="1" applyFill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2" fillId="34" borderId="13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11" xfId="0" applyFont="1" applyBorder="1" applyAlignment="1">
      <alignment wrapText="1"/>
    </xf>
    <xf numFmtId="2" fontId="0" fillId="34" borderId="11" xfId="0" applyNumberFormat="1" applyFont="1" applyFill="1" applyBorder="1" applyAlignment="1">
      <alignment/>
    </xf>
    <xf numFmtId="2" fontId="0" fillId="33" borderId="50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2" fontId="0" fillId="0" borderId="5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0" fillId="0" borderId="59" xfId="0" applyNumberFormat="1" applyBorder="1" applyAlignment="1">
      <alignment/>
    </xf>
    <xf numFmtId="2" fontId="2" fillId="0" borderId="52" xfId="0" applyNumberFormat="1" applyFont="1" applyBorder="1" applyAlignment="1">
      <alignment/>
    </xf>
    <xf numFmtId="2" fontId="0" fillId="33" borderId="51" xfId="0" applyNumberFormat="1" applyFont="1" applyFill="1" applyBorder="1" applyAlignment="1">
      <alignment/>
    </xf>
    <xf numFmtId="2" fontId="0" fillId="33" borderId="53" xfId="0" applyNumberFormat="1" applyFont="1" applyFill="1" applyBorder="1" applyAlignment="1">
      <alignment/>
    </xf>
    <xf numFmtId="2" fontId="2" fillId="0" borderId="56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58" xfId="0" applyNumberFormat="1" applyFont="1" applyBorder="1" applyAlignment="1">
      <alignment/>
    </xf>
    <xf numFmtId="2" fontId="2" fillId="35" borderId="12" xfId="0" applyNumberFormat="1" applyFont="1" applyFill="1" applyBorder="1" applyAlignment="1">
      <alignment/>
    </xf>
    <xf numFmtId="2" fontId="0" fillId="33" borderId="52" xfId="0" applyNumberFormat="1" applyFont="1" applyFill="1" applyBorder="1" applyAlignment="1">
      <alignment/>
    </xf>
    <xf numFmtId="2" fontId="0" fillId="0" borderId="50" xfId="0" applyNumberFormat="1" applyFont="1" applyBorder="1" applyAlignment="1">
      <alignment/>
    </xf>
    <xf numFmtId="2" fontId="0" fillId="0" borderId="52" xfId="0" applyNumberFormat="1" applyFont="1" applyBorder="1" applyAlignment="1">
      <alignment/>
    </xf>
    <xf numFmtId="2" fontId="0" fillId="0" borderId="5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0" fillId="0" borderId="60" xfId="0" applyNumberFormat="1" applyBorder="1" applyAlignment="1">
      <alignment/>
    </xf>
    <xf numFmtId="0" fontId="2" fillId="0" borderId="61" xfId="0" applyFont="1" applyBorder="1" applyAlignment="1">
      <alignment wrapText="1"/>
    </xf>
    <xf numFmtId="0" fontId="2" fillId="0" borderId="62" xfId="0" applyFont="1" applyFill="1" applyBorder="1" applyAlignment="1">
      <alignment vertical="center" wrapText="1"/>
    </xf>
    <xf numFmtId="0" fontId="0" fillId="0" borderId="63" xfId="0" applyBorder="1" applyAlignment="1">
      <alignment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wrapText="1"/>
    </xf>
    <xf numFmtId="2" fontId="0" fillId="0" borderId="66" xfId="0" applyNumberFormat="1" applyBorder="1" applyAlignment="1">
      <alignment/>
    </xf>
    <xf numFmtId="2" fontId="0" fillId="0" borderId="67" xfId="0" applyNumberFormat="1" applyBorder="1" applyAlignment="1">
      <alignment/>
    </xf>
    <xf numFmtId="2" fontId="2" fillId="35" borderId="63" xfId="0" applyNumberFormat="1" applyFont="1" applyFill="1" applyBorder="1" applyAlignment="1">
      <alignment/>
    </xf>
    <xf numFmtId="2" fontId="0" fillId="0" borderId="68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33" borderId="69" xfId="0" applyNumberFormat="1" applyFont="1" applyFill="1" applyBorder="1" applyAlignment="1">
      <alignment/>
    </xf>
    <xf numFmtId="2" fontId="2" fillId="0" borderId="47" xfId="0" applyNumberFormat="1" applyFont="1" applyBorder="1" applyAlignment="1">
      <alignment/>
    </xf>
    <xf numFmtId="0" fontId="2" fillId="0" borderId="63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2" fontId="0" fillId="35" borderId="49" xfId="0" applyNumberFormat="1" applyFont="1" applyFill="1" applyBorder="1" applyAlignment="1">
      <alignment/>
    </xf>
    <xf numFmtId="2" fontId="0" fillId="35" borderId="54" xfId="0" applyNumberFormat="1" applyFont="1" applyFill="1" applyBorder="1" applyAlignment="1">
      <alignment/>
    </xf>
    <xf numFmtId="2" fontId="0" fillId="33" borderId="60" xfId="0" applyNumberForma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0" fillId="0" borderId="22" xfId="0" applyNumberFormat="1" applyFont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33" xfId="0" applyNumberFormat="1" applyFill="1" applyBorder="1" applyAlignment="1">
      <alignment/>
    </xf>
    <xf numFmtId="2" fontId="0" fillId="33" borderId="67" xfId="0" applyNumberForma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wrapText="1"/>
    </xf>
    <xf numFmtId="2" fontId="0" fillId="34" borderId="70" xfId="0" applyNumberFormat="1" applyFont="1" applyFill="1" applyBorder="1" applyAlignment="1">
      <alignment/>
    </xf>
    <xf numFmtId="2" fontId="0" fillId="34" borderId="71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2" fontId="0" fillId="33" borderId="72" xfId="0" applyNumberFormat="1" applyFont="1" applyFill="1" applyBorder="1" applyAlignment="1">
      <alignment/>
    </xf>
    <xf numFmtId="2" fontId="0" fillId="0" borderId="73" xfId="0" applyNumberFormat="1" applyBorder="1" applyAlignment="1">
      <alignment/>
    </xf>
    <xf numFmtId="2" fontId="0" fillId="0" borderId="69" xfId="0" applyNumberFormat="1" applyBorder="1" applyAlignment="1">
      <alignment/>
    </xf>
    <xf numFmtId="2" fontId="0" fillId="0" borderId="73" xfId="0" applyNumberFormat="1" applyFont="1" applyBorder="1" applyAlignment="1">
      <alignment/>
    </xf>
    <xf numFmtId="2" fontId="0" fillId="0" borderId="74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9" xfId="0" applyBorder="1" applyAlignment="1">
      <alignment/>
    </xf>
    <xf numFmtId="2" fontId="0" fillId="0" borderId="75" xfId="0" applyNumberFormat="1" applyBorder="1" applyAlignment="1">
      <alignment/>
    </xf>
    <xf numFmtId="2" fontId="0" fillId="0" borderId="72" xfId="0" applyNumberFormat="1" applyBorder="1" applyAlignment="1">
      <alignment/>
    </xf>
    <xf numFmtId="2" fontId="2" fillId="33" borderId="76" xfId="0" applyNumberFormat="1" applyFont="1" applyFill="1" applyBorder="1" applyAlignment="1">
      <alignment/>
    </xf>
    <xf numFmtId="2" fontId="0" fillId="33" borderId="72" xfId="0" applyNumberFormat="1" applyFont="1" applyFill="1" applyBorder="1" applyAlignment="1">
      <alignment/>
    </xf>
    <xf numFmtId="2" fontId="0" fillId="33" borderId="73" xfId="0" applyNumberFormat="1" applyFont="1" applyFill="1" applyBorder="1" applyAlignment="1">
      <alignment/>
    </xf>
    <xf numFmtId="2" fontId="0" fillId="33" borderId="74" xfId="0" applyNumberFormat="1" applyFont="1" applyFill="1" applyBorder="1" applyAlignment="1">
      <alignment/>
    </xf>
    <xf numFmtId="2" fontId="0" fillId="0" borderId="44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4" xfId="0" applyBorder="1" applyAlignment="1">
      <alignment/>
    </xf>
    <xf numFmtId="2" fontId="0" fillId="34" borderId="4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51" xfId="0" applyNumberFormat="1" applyFont="1" applyFill="1" applyBorder="1" applyAlignment="1">
      <alignment/>
    </xf>
    <xf numFmtId="2" fontId="2" fillId="33" borderId="77" xfId="0" applyNumberFormat="1" applyFont="1" applyFill="1" applyBorder="1" applyAlignment="1">
      <alignment/>
    </xf>
    <xf numFmtId="2" fontId="2" fillId="33" borderId="60" xfId="0" applyNumberFormat="1" applyFont="1" applyFill="1" applyBorder="1" applyAlignment="1">
      <alignment/>
    </xf>
    <xf numFmtId="2" fontId="0" fillId="33" borderId="25" xfId="0" applyNumberFormat="1" applyFill="1" applyBorder="1" applyAlignment="1">
      <alignment/>
    </xf>
    <xf numFmtId="2" fontId="0" fillId="34" borderId="57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51" xfId="0" applyNumberFormat="1" applyFont="1" applyFill="1" applyBorder="1" applyAlignment="1">
      <alignment/>
    </xf>
    <xf numFmtId="2" fontId="0" fillId="9" borderId="68" xfId="0" applyNumberFormat="1" applyFill="1" applyBorder="1" applyAlignment="1">
      <alignment/>
    </xf>
    <xf numFmtId="2" fontId="0" fillId="9" borderId="26" xfId="0" applyNumberFormat="1" applyFont="1" applyFill="1" applyBorder="1" applyAlignment="1">
      <alignment/>
    </xf>
    <xf numFmtId="2" fontId="0" fillId="9" borderId="24" xfId="0" applyNumberFormat="1" applyFont="1" applyFill="1" applyBorder="1" applyAlignment="1">
      <alignment/>
    </xf>
    <xf numFmtId="2" fontId="0" fillId="9" borderId="60" xfId="0" applyNumberFormat="1" applyFill="1" applyBorder="1" applyAlignment="1">
      <alignment/>
    </xf>
    <xf numFmtId="2" fontId="0" fillId="9" borderId="24" xfId="0" applyNumberFormat="1" applyFont="1" applyFill="1" applyBorder="1" applyAlignment="1">
      <alignment/>
    </xf>
    <xf numFmtId="2" fontId="0" fillId="9" borderId="24" xfId="0" applyNumberFormat="1" applyFill="1" applyBorder="1" applyAlignment="1">
      <alignment/>
    </xf>
    <xf numFmtId="2" fontId="0" fillId="9" borderId="27" xfId="0" applyNumberFormat="1" applyFont="1" applyFill="1" applyBorder="1" applyAlignment="1">
      <alignment/>
    </xf>
    <xf numFmtId="2" fontId="0" fillId="9" borderId="22" xfId="0" applyNumberFormat="1" applyFont="1" applyFill="1" applyBorder="1" applyAlignment="1">
      <alignment/>
    </xf>
    <xf numFmtId="2" fontId="0" fillId="9" borderId="63" xfId="0" applyNumberFormat="1" applyFill="1" applyBorder="1" applyAlignment="1">
      <alignment/>
    </xf>
    <xf numFmtId="2" fontId="0" fillId="9" borderId="33" xfId="0" applyNumberFormat="1" applyFill="1" applyBorder="1" applyAlignment="1">
      <alignment/>
    </xf>
    <xf numFmtId="2" fontId="0" fillId="9" borderId="33" xfId="0" applyNumberFormat="1" applyFont="1" applyFill="1" applyBorder="1" applyAlignment="1">
      <alignment/>
    </xf>
    <xf numFmtId="2" fontId="0" fillId="9" borderId="25" xfId="0" applyNumberFormat="1" applyFill="1" applyBorder="1" applyAlignment="1">
      <alignment/>
    </xf>
    <xf numFmtId="2" fontId="0" fillId="9" borderId="66" xfId="0" applyNumberFormat="1" applyFill="1" applyBorder="1" applyAlignment="1">
      <alignment/>
    </xf>
    <xf numFmtId="2" fontId="0" fillId="9" borderId="51" xfId="0" applyNumberFormat="1" applyFont="1" applyFill="1" applyBorder="1" applyAlignment="1">
      <alignment/>
    </xf>
    <xf numFmtId="2" fontId="0" fillId="9" borderId="50" xfId="0" applyNumberFormat="1" applyFont="1" applyFill="1" applyBorder="1" applyAlignment="1">
      <alignment/>
    </xf>
    <xf numFmtId="2" fontId="0" fillId="9" borderId="23" xfId="0" applyNumberFormat="1" applyFont="1" applyFill="1" applyBorder="1" applyAlignment="1">
      <alignment/>
    </xf>
    <xf numFmtId="2" fontId="0" fillId="9" borderId="67" xfId="0" applyNumberFormat="1" applyFill="1" applyBorder="1" applyAlignment="1">
      <alignment/>
    </xf>
    <xf numFmtId="2" fontId="0" fillId="9" borderId="25" xfId="0" applyNumberFormat="1" applyFont="1" applyFill="1" applyBorder="1" applyAlignment="1">
      <alignment/>
    </xf>
    <xf numFmtId="2" fontId="0" fillId="9" borderId="35" xfId="0" applyNumberFormat="1" applyFont="1" applyFill="1" applyBorder="1" applyAlignment="1">
      <alignment/>
    </xf>
    <xf numFmtId="2" fontId="0" fillId="9" borderId="37" xfId="0" applyNumberFormat="1" applyFont="1" applyFill="1" applyBorder="1" applyAlignment="1">
      <alignment/>
    </xf>
    <xf numFmtId="2" fontId="0" fillId="9" borderId="23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9"/>
  <sheetViews>
    <sheetView tabSelected="1" zoomScalePageLayoutView="0" workbookViewId="0" topLeftCell="A16">
      <selection activeCell="A29" sqref="A29"/>
    </sheetView>
  </sheetViews>
  <sheetFormatPr defaultColWidth="9.00390625" defaultRowHeight="12.75"/>
  <cols>
    <col min="1" max="1" width="44.125" style="0" customWidth="1"/>
    <col min="2" max="2" width="12.00390625" style="0" customWidth="1"/>
    <col min="3" max="3" width="10.375" style="0" customWidth="1"/>
    <col min="4" max="4" width="8.00390625" style="0" customWidth="1"/>
    <col min="5" max="5" width="10.375" style="0" customWidth="1"/>
    <col min="6" max="6" width="8.125" style="0" customWidth="1"/>
    <col min="7" max="7" width="7.75390625" style="0" customWidth="1"/>
    <col min="8" max="8" width="8.75390625" style="0" customWidth="1"/>
  </cols>
  <sheetData>
    <row r="1" spans="1:4" ht="45" customHeight="1" thickBot="1">
      <c r="A1" s="4" t="s">
        <v>207</v>
      </c>
      <c r="B1" s="4"/>
      <c r="C1" s="3"/>
      <c r="D1" s="3"/>
    </row>
    <row r="2" spans="1:9" ht="62.25" customHeight="1" thickBot="1">
      <c r="A2" s="14" t="s">
        <v>0</v>
      </c>
      <c r="B2" s="10" t="s">
        <v>200</v>
      </c>
      <c r="C2" s="167" t="s">
        <v>208</v>
      </c>
      <c r="D2" s="7" t="s">
        <v>104</v>
      </c>
      <c r="E2" s="8" t="s">
        <v>105</v>
      </c>
      <c r="F2" s="9" t="s">
        <v>106</v>
      </c>
      <c r="G2" s="7" t="s">
        <v>105</v>
      </c>
      <c r="H2" s="115" t="s">
        <v>127</v>
      </c>
      <c r="I2" s="155" t="s">
        <v>198</v>
      </c>
    </row>
    <row r="3" spans="1:9" ht="35.25" customHeight="1" thickBot="1">
      <c r="A3" s="14"/>
      <c r="B3" s="170"/>
      <c r="C3" s="167"/>
      <c r="D3" s="156" t="s">
        <v>118</v>
      </c>
      <c r="E3" s="82" t="s">
        <v>117</v>
      </c>
      <c r="F3" s="82" t="s">
        <v>118</v>
      </c>
      <c r="G3" s="82" t="s">
        <v>117</v>
      </c>
      <c r="H3" s="115"/>
      <c r="I3" s="138"/>
    </row>
    <row r="4" spans="1:9" ht="13.5" thickBot="1">
      <c r="A4" s="12" t="s">
        <v>1</v>
      </c>
      <c r="B4" s="28">
        <v>6394.3</v>
      </c>
      <c r="C4" s="13">
        <f>E4+F4+G4+H4</f>
        <v>6395.6</v>
      </c>
      <c r="D4" s="68">
        <f>D5+D7+D14</f>
        <v>0</v>
      </c>
      <c r="E4" s="31">
        <f>E5+E7+E14</f>
        <v>6395.6</v>
      </c>
      <c r="F4" s="69">
        <f>F5+F7+F14</f>
        <v>0</v>
      </c>
      <c r="G4" s="69">
        <f>G5+G7+G14</f>
        <v>0</v>
      </c>
      <c r="H4" s="116">
        <f>H5+H7+H14</f>
        <v>0</v>
      </c>
      <c r="I4" s="129">
        <f aca="true" t="shared" si="0" ref="I4:I68">C4-B4</f>
        <v>1.300000000000182</v>
      </c>
    </row>
    <row r="5" spans="1:9" ht="12.75">
      <c r="A5" s="15" t="s">
        <v>33</v>
      </c>
      <c r="B5" s="171">
        <v>5122.1</v>
      </c>
      <c r="C5" s="85">
        <v>5122.1</v>
      </c>
      <c r="D5" s="49"/>
      <c r="E5" s="32">
        <f>E6</f>
        <v>5122.1</v>
      </c>
      <c r="F5" s="32"/>
      <c r="G5" s="32"/>
      <c r="H5" s="117"/>
      <c r="I5" s="149">
        <f t="shared" si="0"/>
        <v>0</v>
      </c>
    </row>
    <row r="6" spans="1:9" ht="12.75">
      <c r="A6" s="16" t="s">
        <v>2</v>
      </c>
      <c r="B6" s="172">
        <v>5122.1</v>
      </c>
      <c r="C6" s="86">
        <f>D6+E6+F6+G6+H6</f>
        <v>5122.1</v>
      </c>
      <c r="D6" s="70"/>
      <c r="E6" s="160">
        <v>5122.1</v>
      </c>
      <c r="F6" s="40"/>
      <c r="G6" s="35"/>
      <c r="H6" s="90"/>
      <c r="I6" s="159">
        <f t="shared" si="0"/>
        <v>0</v>
      </c>
    </row>
    <row r="7" spans="1:9" ht="12.75">
      <c r="A7" s="17" t="s">
        <v>3</v>
      </c>
      <c r="B7" s="172">
        <v>751</v>
      </c>
      <c r="C7" s="86">
        <f>D7+E7+F7+G7+H7</f>
        <v>751.0000000000001</v>
      </c>
      <c r="D7" s="33">
        <f>D8+D9+D10+D11+D12+D13</f>
        <v>0</v>
      </c>
      <c r="E7" s="33">
        <f>E8+E9+E10+E11+E12+E13</f>
        <v>751.0000000000001</v>
      </c>
      <c r="F7" s="33">
        <f>F8+F9+F10+F11+F12+F13</f>
        <v>0</v>
      </c>
      <c r="G7" s="33">
        <f>G8+G9+G10+G11+G12+G13</f>
        <v>0</v>
      </c>
      <c r="H7" s="93">
        <f>H8+H9+H10+H11+H12+H13</f>
        <v>0</v>
      </c>
      <c r="I7" s="135">
        <f t="shared" si="0"/>
        <v>0</v>
      </c>
    </row>
    <row r="8" spans="1:9" ht="12.75">
      <c r="A8" s="17" t="s">
        <v>189</v>
      </c>
      <c r="B8" s="172">
        <v>159.33</v>
      </c>
      <c r="C8" s="86">
        <f aca="true" t="shared" si="1" ref="C8:C24">D8+E8+F8+G8+H8</f>
        <v>159.33</v>
      </c>
      <c r="D8" s="71"/>
      <c r="E8" s="33">
        <v>159.33</v>
      </c>
      <c r="F8" s="33"/>
      <c r="G8" s="33"/>
      <c r="H8" s="93"/>
      <c r="I8" s="135">
        <f t="shared" si="0"/>
        <v>0</v>
      </c>
    </row>
    <row r="9" spans="1:9" ht="12.75">
      <c r="A9" s="17" t="s">
        <v>190</v>
      </c>
      <c r="B9" s="172">
        <v>528.6</v>
      </c>
      <c r="C9" s="86">
        <f t="shared" si="1"/>
        <v>528.6</v>
      </c>
      <c r="D9" s="71"/>
      <c r="E9" s="33">
        <v>528.6</v>
      </c>
      <c r="F9" s="33"/>
      <c r="G9" s="33"/>
      <c r="H9" s="93"/>
      <c r="I9" s="135">
        <f t="shared" si="0"/>
        <v>0</v>
      </c>
    </row>
    <row r="10" spans="1:9" ht="12.75">
      <c r="A10" s="17" t="s">
        <v>191</v>
      </c>
      <c r="B10" s="172">
        <v>43.15</v>
      </c>
      <c r="C10" s="86">
        <f t="shared" si="1"/>
        <v>43.15</v>
      </c>
      <c r="D10" s="71"/>
      <c r="E10" s="33">
        <v>43.15</v>
      </c>
      <c r="F10" s="33"/>
      <c r="G10" s="33"/>
      <c r="H10" s="93"/>
      <c r="I10" s="135">
        <f t="shared" si="0"/>
        <v>0</v>
      </c>
    </row>
    <row r="11" spans="1:9" ht="12.75">
      <c r="A11" s="17" t="s">
        <v>157</v>
      </c>
      <c r="B11" s="172">
        <v>9.96</v>
      </c>
      <c r="C11" s="86">
        <f t="shared" si="1"/>
        <v>9.96</v>
      </c>
      <c r="D11" s="71"/>
      <c r="E11" s="33">
        <v>9.96</v>
      </c>
      <c r="F11" s="33"/>
      <c r="G11" s="33"/>
      <c r="H11" s="93"/>
      <c r="I11" s="135">
        <f t="shared" si="0"/>
        <v>0</v>
      </c>
    </row>
    <row r="12" spans="1:9" ht="12.75">
      <c r="A12" s="17" t="s">
        <v>158</v>
      </c>
      <c r="B12" s="172">
        <v>6.64</v>
      </c>
      <c r="C12" s="86">
        <f t="shared" si="1"/>
        <v>6.64</v>
      </c>
      <c r="D12" s="71"/>
      <c r="E12" s="33">
        <v>6.64</v>
      </c>
      <c r="F12" s="33"/>
      <c r="G12" s="33"/>
      <c r="H12" s="93"/>
      <c r="I12" s="135">
        <f t="shared" si="0"/>
        <v>0</v>
      </c>
    </row>
    <row r="13" spans="1:9" ht="12.75">
      <c r="A13" s="17" t="s">
        <v>159</v>
      </c>
      <c r="B13" s="172">
        <v>3.32</v>
      </c>
      <c r="C13" s="86">
        <f t="shared" si="1"/>
        <v>3.32</v>
      </c>
      <c r="D13" s="71"/>
      <c r="E13" s="33">
        <v>3.32</v>
      </c>
      <c r="F13" s="33"/>
      <c r="G13" s="33"/>
      <c r="H13" s="93"/>
      <c r="I13" s="135">
        <f t="shared" si="0"/>
        <v>0</v>
      </c>
    </row>
    <row r="14" spans="1:9" ht="12.75">
      <c r="A14" s="17" t="s">
        <v>142</v>
      </c>
      <c r="B14" s="172">
        <v>521.2</v>
      </c>
      <c r="C14" s="86">
        <f t="shared" si="1"/>
        <v>522.5</v>
      </c>
      <c r="D14" s="33">
        <f>D15+D16+D17+D18+D19+D20+D21+D22</f>
        <v>0</v>
      </c>
      <c r="E14" s="33">
        <f>E15+E16+E17+E18+E19+E20+E21+E22+E23</f>
        <v>522.5</v>
      </c>
      <c r="F14" s="33">
        <f>F15+F16+F17+F18+F19+F20+F21+F22</f>
        <v>0</v>
      </c>
      <c r="G14" s="33">
        <f>G15+G16+G17+G18+G19+G20+G21+G22</f>
        <v>0</v>
      </c>
      <c r="H14" s="93">
        <f>H15+H16+H17+H18+H19+H20+H21+H22</f>
        <v>0</v>
      </c>
      <c r="I14" s="135">
        <f t="shared" si="0"/>
        <v>1.2999999999999545</v>
      </c>
    </row>
    <row r="15" spans="1:9" ht="12.75">
      <c r="A15" s="17" t="s">
        <v>4</v>
      </c>
      <c r="B15" s="172">
        <v>13.6</v>
      </c>
      <c r="C15" s="86">
        <f t="shared" si="1"/>
        <v>13.6</v>
      </c>
      <c r="D15" s="71"/>
      <c r="E15" s="34">
        <v>13.6</v>
      </c>
      <c r="F15" s="34"/>
      <c r="G15" s="72"/>
      <c r="H15" s="93"/>
      <c r="I15" s="135">
        <f t="shared" si="0"/>
        <v>0</v>
      </c>
    </row>
    <row r="16" spans="1:9" ht="12.75">
      <c r="A16" s="17" t="s">
        <v>5</v>
      </c>
      <c r="B16" s="172">
        <v>1</v>
      </c>
      <c r="C16" s="86">
        <f t="shared" si="1"/>
        <v>1</v>
      </c>
      <c r="D16" s="71"/>
      <c r="E16" s="33">
        <v>1</v>
      </c>
      <c r="F16" s="33"/>
      <c r="G16" s="33"/>
      <c r="H16" s="93"/>
      <c r="I16" s="135">
        <f t="shared" si="0"/>
        <v>0</v>
      </c>
    </row>
    <row r="17" spans="1:9" ht="12.75">
      <c r="A17" s="17" t="s">
        <v>6</v>
      </c>
      <c r="B17" s="172">
        <v>0.4</v>
      </c>
      <c r="C17" s="86">
        <f t="shared" si="1"/>
        <v>0.4</v>
      </c>
      <c r="D17" s="71"/>
      <c r="E17" s="33">
        <v>0.4</v>
      </c>
      <c r="F17" s="33"/>
      <c r="G17" s="33"/>
      <c r="H17" s="93"/>
      <c r="I17" s="135">
        <f t="shared" si="0"/>
        <v>0</v>
      </c>
    </row>
    <row r="18" spans="1:9" ht="12.75">
      <c r="A18" s="17" t="s">
        <v>160</v>
      </c>
      <c r="B18" s="172">
        <v>10</v>
      </c>
      <c r="C18" s="86">
        <f t="shared" si="1"/>
        <v>10</v>
      </c>
      <c r="D18" s="71"/>
      <c r="E18" s="33">
        <v>10</v>
      </c>
      <c r="F18" s="33"/>
      <c r="G18" s="33"/>
      <c r="H18" s="93"/>
      <c r="I18" s="135">
        <f t="shared" si="0"/>
        <v>0</v>
      </c>
    </row>
    <row r="19" spans="1:9" ht="12.75">
      <c r="A19" s="17" t="s">
        <v>161</v>
      </c>
      <c r="B19" s="172">
        <v>6</v>
      </c>
      <c r="C19" s="86">
        <f t="shared" si="1"/>
        <v>6</v>
      </c>
      <c r="D19" s="71"/>
      <c r="E19" s="33">
        <v>6</v>
      </c>
      <c r="F19" s="33"/>
      <c r="G19" s="33"/>
      <c r="H19" s="93"/>
      <c r="I19" s="135">
        <f t="shared" si="0"/>
        <v>0</v>
      </c>
    </row>
    <row r="20" spans="1:9" ht="12.75">
      <c r="A20" s="17" t="s">
        <v>162</v>
      </c>
      <c r="B20" s="172">
        <v>21</v>
      </c>
      <c r="C20" s="86">
        <f t="shared" si="1"/>
        <v>21</v>
      </c>
      <c r="D20" s="71"/>
      <c r="E20" s="33">
        <v>21</v>
      </c>
      <c r="F20" s="33"/>
      <c r="G20" s="33"/>
      <c r="H20" s="93"/>
      <c r="I20" s="135">
        <f t="shared" si="0"/>
        <v>0</v>
      </c>
    </row>
    <row r="21" spans="1:9" ht="12.75">
      <c r="A21" s="17" t="s">
        <v>7</v>
      </c>
      <c r="B21" s="172">
        <v>442.2</v>
      </c>
      <c r="C21" s="86">
        <f t="shared" si="1"/>
        <v>442.2</v>
      </c>
      <c r="D21" s="71"/>
      <c r="E21" s="34">
        <v>442.2</v>
      </c>
      <c r="F21" s="34"/>
      <c r="G21" s="33"/>
      <c r="H21" s="93"/>
      <c r="I21" s="135">
        <f t="shared" si="0"/>
        <v>0</v>
      </c>
    </row>
    <row r="22" spans="1:9" ht="13.5" thickBot="1">
      <c r="A22" s="186" t="s">
        <v>8</v>
      </c>
      <c r="B22" s="33">
        <v>27</v>
      </c>
      <c r="C22" s="187">
        <f t="shared" si="1"/>
        <v>27</v>
      </c>
      <c r="D22" s="33"/>
      <c r="E22" s="188">
        <v>27</v>
      </c>
      <c r="F22" s="33"/>
      <c r="G22" s="33"/>
      <c r="H22" s="33"/>
      <c r="I22" s="33">
        <f t="shared" si="0"/>
        <v>0</v>
      </c>
    </row>
    <row r="23" spans="1:9" ht="13.5" thickBot="1">
      <c r="A23" s="27" t="s">
        <v>210</v>
      </c>
      <c r="B23" s="173">
        <v>0</v>
      </c>
      <c r="C23" s="168">
        <f t="shared" si="1"/>
        <v>1.3</v>
      </c>
      <c r="D23" s="184"/>
      <c r="E23" s="198">
        <v>1.3</v>
      </c>
      <c r="F23" s="185"/>
      <c r="G23" s="185"/>
      <c r="H23" s="96"/>
      <c r="I23" s="197">
        <f t="shared" si="0"/>
        <v>1.3</v>
      </c>
    </row>
    <row r="24" spans="1:9" ht="13.5" thickBot="1">
      <c r="A24" s="12" t="s">
        <v>9</v>
      </c>
      <c r="B24" s="28">
        <v>1313.5</v>
      </c>
      <c r="C24" s="13">
        <f t="shared" si="1"/>
        <v>1449.7099999999998</v>
      </c>
      <c r="D24" s="43">
        <f>D25+D33+D45+D48+D51</f>
        <v>0</v>
      </c>
      <c r="E24" s="31">
        <f>E25+E33+E45+E48+E51</f>
        <v>1197.61</v>
      </c>
      <c r="F24" s="31">
        <f>F25+F33+F45+F48+F51</f>
        <v>0</v>
      </c>
      <c r="G24" s="31">
        <f>G25+G33+G45+G48+G51</f>
        <v>252.1</v>
      </c>
      <c r="H24" s="118">
        <f>H25+H33+H45+H48+H51</f>
        <v>0</v>
      </c>
      <c r="I24" s="129">
        <f t="shared" si="0"/>
        <v>136.2099999999998</v>
      </c>
    </row>
    <row r="25" spans="1:9" ht="12.75">
      <c r="A25" s="16" t="s">
        <v>34</v>
      </c>
      <c r="B25" s="173">
        <v>698.78</v>
      </c>
      <c r="C25" s="85">
        <f>D25+E25+F25+G25+H25</f>
        <v>768.7799999999999</v>
      </c>
      <c r="D25" s="70"/>
      <c r="E25" s="35">
        <f>E26+E27+E28+E29+E30+E31+E32</f>
        <v>768.7799999999999</v>
      </c>
      <c r="F25" s="35"/>
      <c r="G25" s="35"/>
      <c r="H25" s="90"/>
      <c r="I25" s="149">
        <f t="shared" si="0"/>
        <v>69.99999999999989</v>
      </c>
    </row>
    <row r="26" spans="1:9" ht="12.75">
      <c r="A26" s="17" t="s">
        <v>163</v>
      </c>
      <c r="B26" s="172">
        <v>6.65</v>
      </c>
      <c r="C26" s="86">
        <f aca="true" t="shared" si="2" ref="C26:C89">D26+E26+F26+G26+H26</f>
        <v>76.65</v>
      </c>
      <c r="D26" s="71"/>
      <c r="E26" s="199">
        <v>76.65</v>
      </c>
      <c r="F26" s="34"/>
      <c r="G26" s="33"/>
      <c r="H26" s="93"/>
      <c r="I26" s="200">
        <f t="shared" si="0"/>
        <v>70</v>
      </c>
    </row>
    <row r="27" spans="1:9" ht="12.75">
      <c r="A27" s="17" t="s">
        <v>10</v>
      </c>
      <c r="B27" s="172">
        <v>13</v>
      </c>
      <c r="C27" s="86">
        <f t="shared" si="2"/>
        <v>13</v>
      </c>
      <c r="D27" s="71"/>
      <c r="E27" s="33">
        <v>13</v>
      </c>
      <c r="F27" s="33"/>
      <c r="G27" s="33"/>
      <c r="H27" s="93"/>
      <c r="I27" s="135">
        <f t="shared" si="0"/>
        <v>0</v>
      </c>
    </row>
    <row r="28" spans="1:9" ht="12.75">
      <c r="A28" s="17" t="s">
        <v>92</v>
      </c>
      <c r="B28" s="172">
        <v>253</v>
      </c>
      <c r="C28" s="86">
        <f t="shared" si="2"/>
        <v>253</v>
      </c>
      <c r="D28" s="71"/>
      <c r="E28" s="33">
        <v>253</v>
      </c>
      <c r="F28" s="33"/>
      <c r="G28" s="33"/>
      <c r="H28" s="93"/>
      <c r="I28" s="135">
        <f t="shared" si="0"/>
        <v>0</v>
      </c>
    </row>
    <row r="29" spans="1:9" ht="12.75">
      <c r="A29" s="20" t="s">
        <v>218</v>
      </c>
      <c r="B29" s="174">
        <v>285.45</v>
      </c>
      <c r="C29" s="86">
        <f t="shared" si="2"/>
        <v>285.45</v>
      </c>
      <c r="D29" s="71"/>
      <c r="E29" s="33">
        <v>285.45</v>
      </c>
      <c r="F29" s="33"/>
      <c r="G29" s="33"/>
      <c r="H29" s="93"/>
      <c r="I29" s="135">
        <f t="shared" si="0"/>
        <v>0</v>
      </c>
    </row>
    <row r="30" spans="1:9" ht="12.75">
      <c r="A30" s="17" t="s">
        <v>149</v>
      </c>
      <c r="B30" s="172">
        <v>69.3</v>
      </c>
      <c r="C30" s="86">
        <f t="shared" si="2"/>
        <v>69.3</v>
      </c>
      <c r="D30" s="71"/>
      <c r="E30" s="33">
        <v>69.3</v>
      </c>
      <c r="F30" s="33"/>
      <c r="G30" s="33"/>
      <c r="H30" s="93"/>
      <c r="I30" s="135">
        <f t="shared" si="0"/>
        <v>0</v>
      </c>
    </row>
    <row r="31" spans="1:9" ht="12.75">
      <c r="A31" s="17" t="s">
        <v>150</v>
      </c>
      <c r="B31" s="172">
        <v>5</v>
      </c>
      <c r="C31" s="86">
        <f t="shared" si="2"/>
        <v>5</v>
      </c>
      <c r="D31" s="71"/>
      <c r="E31" s="33">
        <v>5</v>
      </c>
      <c r="F31" s="33"/>
      <c r="G31" s="33"/>
      <c r="H31" s="93"/>
      <c r="I31" s="135">
        <f t="shared" si="0"/>
        <v>0</v>
      </c>
    </row>
    <row r="32" spans="1:9" ht="12.75">
      <c r="A32" s="17" t="s">
        <v>151</v>
      </c>
      <c r="B32" s="172">
        <v>66.38</v>
      </c>
      <c r="C32" s="86">
        <f t="shared" si="2"/>
        <v>66.38</v>
      </c>
      <c r="D32" s="71"/>
      <c r="E32" s="33">
        <v>66.38</v>
      </c>
      <c r="F32" s="33"/>
      <c r="G32" s="33"/>
      <c r="H32" s="93"/>
      <c r="I32" s="135">
        <f t="shared" si="0"/>
        <v>0</v>
      </c>
    </row>
    <row r="33" spans="1:9" ht="12.75">
      <c r="A33" s="17" t="s">
        <v>11</v>
      </c>
      <c r="B33" s="172">
        <v>195.96</v>
      </c>
      <c r="C33" s="86">
        <f t="shared" si="2"/>
        <v>204.46000000000004</v>
      </c>
      <c r="D33" s="33">
        <f>D34+D35+D36+D37+D38+D39+D40+D41+D42+D43+D44</f>
        <v>0</v>
      </c>
      <c r="E33" s="33">
        <f>E34+E35+E36+E37+E38+E39+E40+E41+E42+E43+E44</f>
        <v>204.46000000000004</v>
      </c>
      <c r="F33" s="33">
        <f>F34+F35+F36+F37+F38+F39+F40+F41+F42+F43+F44</f>
        <v>0</v>
      </c>
      <c r="G33" s="33">
        <f>G34+G35+G36+G37+G38+G39+G40+G41+G42+G43+G44</f>
        <v>0</v>
      </c>
      <c r="H33" s="93">
        <f>H34+H35+H36+H37+H38+H39+H40+H41+H42+H43+H44</f>
        <v>0</v>
      </c>
      <c r="I33" s="135">
        <f t="shared" si="0"/>
        <v>8.500000000000028</v>
      </c>
    </row>
    <row r="34" spans="1:9" ht="12.75">
      <c r="A34" s="17" t="s">
        <v>12</v>
      </c>
      <c r="B34" s="172">
        <v>24</v>
      </c>
      <c r="C34" s="86">
        <f t="shared" si="2"/>
        <v>24</v>
      </c>
      <c r="D34" s="71"/>
      <c r="E34" s="33">
        <v>24</v>
      </c>
      <c r="F34" s="33"/>
      <c r="G34" s="33"/>
      <c r="H34" s="93"/>
      <c r="I34" s="135">
        <f t="shared" si="0"/>
        <v>0</v>
      </c>
    </row>
    <row r="35" spans="1:9" ht="12.75">
      <c r="A35" s="17" t="s">
        <v>152</v>
      </c>
      <c r="B35" s="172">
        <v>94</v>
      </c>
      <c r="C35" s="86">
        <f t="shared" si="2"/>
        <v>94</v>
      </c>
      <c r="D35" s="71"/>
      <c r="E35" s="33">
        <v>94</v>
      </c>
      <c r="F35" s="33"/>
      <c r="G35" s="33"/>
      <c r="H35" s="93"/>
      <c r="I35" s="135">
        <f t="shared" si="0"/>
        <v>0</v>
      </c>
    </row>
    <row r="36" spans="1:9" ht="12.75">
      <c r="A36" s="17" t="s">
        <v>13</v>
      </c>
      <c r="B36" s="172">
        <v>6.65</v>
      </c>
      <c r="C36" s="86">
        <f t="shared" si="2"/>
        <v>6.65</v>
      </c>
      <c r="D36" s="71"/>
      <c r="E36" s="33">
        <v>6.65</v>
      </c>
      <c r="F36" s="33"/>
      <c r="G36" s="33"/>
      <c r="H36" s="93"/>
      <c r="I36" s="135">
        <f t="shared" si="0"/>
        <v>0</v>
      </c>
    </row>
    <row r="37" spans="1:9" ht="12.75">
      <c r="A37" s="17" t="s">
        <v>164</v>
      </c>
      <c r="B37" s="172">
        <v>1.2</v>
      </c>
      <c r="C37" s="86">
        <f t="shared" si="2"/>
        <v>1.2</v>
      </c>
      <c r="D37" s="71"/>
      <c r="E37" s="36">
        <v>1.2</v>
      </c>
      <c r="F37" s="36"/>
      <c r="G37" s="33"/>
      <c r="H37" s="93"/>
      <c r="I37" s="135">
        <f t="shared" si="0"/>
        <v>0</v>
      </c>
    </row>
    <row r="38" spans="1:9" ht="12.75">
      <c r="A38" s="17" t="s">
        <v>153</v>
      </c>
      <c r="B38" s="172">
        <v>21</v>
      </c>
      <c r="C38" s="86">
        <f t="shared" si="2"/>
        <v>21</v>
      </c>
      <c r="D38" s="71"/>
      <c r="E38" s="33">
        <v>21</v>
      </c>
      <c r="F38" s="33"/>
      <c r="G38" s="33"/>
      <c r="H38" s="93"/>
      <c r="I38" s="135">
        <f t="shared" si="0"/>
        <v>0</v>
      </c>
    </row>
    <row r="39" spans="1:9" ht="12.75">
      <c r="A39" s="17" t="s">
        <v>154</v>
      </c>
      <c r="B39" s="172">
        <v>5</v>
      </c>
      <c r="C39" s="86">
        <f t="shared" si="2"/>
        <v>13.5</v>
      </c>
      <c r="D39" s="71"/>
      <c r="E39" s="199">
        <v>13.5</v>
      </c>
      <c r="F39" s="34"/>
      <c r="G39" s="34"/>
      <c r="H39" s="93"/>
      <c r="I39" s="200">
        <f t="shared" si="0"/>
        <v>8.5</v>
      </c>
    </row>
    <row r="40" spans="1:9" ht="12.75">
      <c r="A40" s="17" t="s">
        <v>155</v>
      </c>
      <c r="B40" s="172">
        <v>13.8</v>
      </c>
      <c r="C40" s="86">
        <f t="shared" si="2"/>
        <v>13.8</v>
      </c>
      <c r="D40" s="71"/>
      <c r="E40" s="33">
        <v>13.8</v>
      </c>
      <c r="F40" s="33"/>
      <c r="G40" s="33"/>
      <c r="H40" s="93"/>
      <c r="I40" s="135">
        <f t="shared" si="0"/>
        <v>0</v>
      </c>
    </row>
    <row r="41" spans="1:9" ht="12.75">
      <c r="A41" s="17" t="s">
        <v>156</v>
      </c>
      <c r="B41" s="172">
        <v>1.6</v>
      </c>
      <c r="C41" s="86">
        <f t="shared" si="2"/>
        <v>1.6</v>
      </c>
      <c r="D41" s="71"/>
      <c r="E41" s="33">
        <v>1.6</v>
      </c>
      <c r="F41" s="33"/>
      <c r="G41" s="33"/>
      <c r="H41" s="93"/>
      <c r="I41" s="135">
        <f t="shared" si="0"/>
        <v>0</v>
      </c>
    </row>
    <row r="42" spans="1:9" ht="12.75">
      <c r="A42" s="17" t="s">
        <v>165</v>
      </c>
      <c r="B42" s="172">
        <v>0.21</v>
      </c>
      <c r="C42" s="86">
        <f t="shared" si="2"/>
        <v>0.21</v>
      </c>
      <c r="D42" s="71"/>
      <c r="E42" s="33">
        <v>0.21</v>
      </c>
      <c r="F42" s="33"/>
      <c r="G42" s="33"/>
      <c r="H42" s="93"/>
      <c r="I42" s="135">
        <f t="shared" si="0"/>
        <v>0</v>
      </c>
    </row>
    <row r="43" spans="1:9" ht="12.75">
      <c r="A43" s="17" t="s">
        <v>14</v>
      </c>
      <c r="B43" s="172">
        <v>18.5</v>
      </c>
      <c r="C43" s="86">
        <f t="shared" si="2"/>
        <v>18.5</v>
      </c>
      <c r="D43" s="71"/>
      <c r="E43" s="33">
        <v>18.5</v>
      </c>
      <c r="F43" s="33"/>
      <c r="G43" s="33"/>
      <c r="H43" s="93"/>
      <c r="I43" s="135">
        <f t="shared" si="0"/>
        <v>0</v>
      </c>
    </row>
    <row r="44" spans="1:9" ht="12.75">
      <c r="A44" s="17" t="s">
        <v>15</v>
      </c>
      <c r="B44" s="172">
        <v>10</v>
      </c>
      <c r="C44" s="86">
        <f t="shared" si="2"/>
        <v>10</v>
      </c>
      <c r="D44" s="71"/>
      <c r="E44" s="33">
        <v>10</v>
      </c>
      <c r="F44" s="33"/>
      <c r="G44" s="33"/>
      <c r="H44" s="93"/>
      <c r="I44" s="135">
        <f t="shared" si="0"/>
        <v>0</v>
      </c>
    </row>
    <row r="45" spans="1:9" ht="12.75">
      <c r="A45" s="17" t="s">
        <v>16</v>
      </c>
      <c r="B45" s="172">
        <v>322.1</v>
      </c>
      <c r="C45" s="86">
        <f t="shared" si="2"/>
        <v>252.1</v>
      </c>
      <c r="D45" s="37">
        <f>D46+D47</f>
        <v>0</v>
      </c>
      <c r="E45" s="37">
        <f>E46+E47</f>
        <v>0</v>
      </c>
      <c r="F45" s="37">
        <f>F46+F47</f>
        <v>0</v>
      </c>
      <c r="G45" s="37">
        <f>G46+G47</f>
        <v>252.1</v>
      </c>
      <c r="H45" s="119">
        <f>H46+H47</f>
        <v>0</v>
      </c>
      <c r="I45" s="135">
        <f t="shared" si="0"/>
        <v>-70.00000000000003</v>
      </c>
    </row>
    <row r="46" spans="1:9" ht="12.75">
      <c r="A46" s="20" t="s">
        <v>183</v>
      </c>
      <c r="B46" s="174">
        <v>41.6</v>
      </c>
      <c r="C46" s="86">
        <f t="shared" si="2"/>
        <v>41.6</v>
      </c>
      <c r="D46" s="71"/>
      <c r="E46" s="37"/>
      <c r="F46" s="37"/>
      <c r="G46" s="36">
        <v>41.6</v>
      </c>
      <c r="H46" s="93"/>
      <c r="I46" s="135">
        <f t="shared" si="0"/>
        <v>0</v>
      </c>
    </row>
    <row r="47" spans="1:9" ht="12.75">
      <c r="A47" s="17" t="s">
        <v>17</v>
      </c>
      <c r="B47" s="172">
        <v>280.5</v>
      </c>
      <c r="C47" s="86">
        <f t="shared" si="2"/>
        <v>210.5</v>
      </c>
      <c r="D47" s="71"/>
      <c r="E47" s="37"/>
      <c r="F47" s="37"/>
      <c r="G47" s="201">
        <v>210.5</v>
      </c>
      <c r="H47" s="93"/>
      <c r="I47" s="200">
        <f t="shared" si="0"/>
        <v>-70</v>
      </c>
    </row>
    <row r="48" spans="1:9" ht="12.75">
      <c r="A48" s="17" t="s">
        <v>18</v>
      </c>
      <c r="B48" s="172">
        <v>1.66</v>
      </c>
      <c r="C48" s="86">
        <f t="shared" si="2"/>
        <v>1.66</v>
      </c>
      <c r="D48" s="71"/>
      <c r="E48" s="33">
        <f>E49+E50</f>
        <v>1.66</v>
      </c>
      <c r="F48" s="33"/>
      <c r="G48" s="33"/>
      <c r="H48" s="93"/>
      <c r="I48" s="135">
        <f t="shared" si="0"/>
        <v>0</v>
      </c>
    </row>
    <row r="49" spans="1:9" ht="12.75">
      <c r="A49" s="17" t="s">
        <v>19</v>
      </c>
      <c r="B49" s="172">
        <v>1.66</v>
      </c>
      <c r="C49" s="86">
        <f t="shared" si="2"/>
        <v>1.66</v>
      </c>
      <c r="D49" s="71"/>
      <c r="E49" s="33">
        <v>1.66</v>
      </c>
      <c r="F49" s="33"/>
      <c r="G49" s="33"/>
      <c r="H49" s="93"/>
      <c r="I49" s="135">
        <f t="shared" si="0"/>
        <v>0</v>
      </c>
    </row>
    <row r="50" spans="1:9" ht="12.75">
      <c r="A50" s="17" t="s">
        <v>192</v>
      </c>
      <c r="B50" s="172">
        <v>0</v>
      </c>
      <c r="C50" s="86">
        <f t="shared" si="2"/>
        <v>0</v>
      </c>
      <c r="D50" s="71"/>
      <c r="E50" s="37"/>
      <c r="F50" s="37"/>
      <c r="G50" s="33"/>
      <c r="H50" s="93"/>
      <c r="I50" s="135">
        <f t="shared" si="0"/>
        <v>0</v>
      </c>
    </row>
    <row r="51" spans="1:9" ht="12.75">
      <c r="A51" s="17" t="s">
        <v>20</v>
      </c>
      <c r="B51" s="172">
        <v>95</v>
      </c>
      <c r="C51" s="86">
        <f t="shared" si="2"/>
        <v>222.70999999999998</v>
      </c>
      <c r="D51" s="33">
        <f>D52+D53+D54+D55</f>
        <v>0</v>
      </c>
      <c r="E51" s="33">
        <f>E52+E53+E54+E55</f>
        <v>222.70999999999998</v>
      </c>
      <c r="F51" s="33">
        <f>F52+F53+F54+F55</f>
        <v>0</v>
      </c>
      <c r="G51" s="33">
        <f>G52+G53+G54+G55</f>
        <v>0</v>
      </c>
      <c r="H51" s="93">
        <f>H52+H53+H54+H55</f>
        <v>0</v>
      </c>
      <c r="I51" s="135">
        <f t="shared" si="0"/>
        <v>127.70999999999998</v>
      </c>
    </row>
    <row r="52" spans="1:9" ht="12.75">
      <c r="A52" s="17" t="s">
        <v>91</v>
      </c>
      <c r="B52" s="172">
        <v>35</v>
      </c>
      <c r="C52" s="86">
        <f t="shared" si="2"/>
        <v>35</v>
      </c>
      <c r="D52" s="71"/>
      <c r="E52" s="33">
        <v>35</v>
      </c>
      <c r="F52" s="33"/>
      <c r="G52" s="33"/>
      <c r="H52" s="93"/>
      <c r="I52" s="135">
        <f t="shared" si="0"/>
        <v>0</v>
      </c>
    </row>
    <row r="53" spans="1:9" ht="12.75">
      <c r="A53" s="17" t="s">
        <v>21</v>
      </c>
      <c r="B53" s="172">
        <v>50</v>
      </c>
      <c r="C53" s="86">
        <f t="shared" si="2"/>
        <v>50</v>
      </c>
      <c r="D53" s="71"/>
      <c r="E53" s="36">
        <v>50</v>
      </c>
      <c r="F53" s="33"/>
      <c r="G53" s="33"/>
      <c r="H53" s="93"/>
      <c r="I53" s="135">
        <f t="shared" si="0"/>
        <v>0</v>
      </c>
    </row>
    <row r="54" spans="1:9" ht="12.75">
      <c r="A54" s="17" t="s">
        <v>212</v>
      </c>
      <c r="B54" s="172">
        <v>0</v>
      </c>
      <c r="C54" s="103">
        <f t="shared" si="2"/>
        <v>127.71</v>
      </c>
      <c r="D54" s="71"/>
      <c r="E54" s="202">
        <v>127.71</v>
      </c>
      <c r="F54" s="33"/>
      <c r="G54" s="33"/>
      <c r="H54" s="93"/>
      <c r="I54" s="200">
        <f t="shared" si="0"/>
        <v>127.71</v>
      </c>
    </row>
    <row r="55" spans="1:9" ht="13.5" thickBot="1">
      <c r="A55" s="19" t="s">
        <v>166</v>
      </c>
      <c r="B55" s="175">
        <v>10</v>
      </c>
      <c r="C55" s="169">
        <f t="shared" si="2"/>
        <v>10</v>
      </c>
      <c r="D55" s="73"/>
      <c r="E55" s="38">
        <v>10</v>
      </c>
      <c r="F55" s="38"/>
      <c r="G55" s="38"/>
      <c r="H55" s="94"/>
      <c r="I55" s="148">
        <f t="shared" si="0"/>
        <v>0</v>
      </c>
    </row>
    <row r="56" spans="1:9" ht="13.5" thickBot="1">
      <c r="A56" s="45" t="s">
        <v>35</v>
      </c>
      <c r="B56" s="176">
        <v>208.3</v>
      </c>
      <c r="C56" s="13">
        <f t="shared" si="2"/>
        <v>245.20999999999998</v>
      </c>
      <c r="D56" s="203">
        <v>47.2</v>
      </c>
      <c r="E56" s="204">
        <v>198.01</v>
      </c>
      <c r="F56" s="162">
        <v>0</v>
      </c>
      <c r="G56" s="163">
        <v>0</v>
      </c>
      <c r="H56" s="120"/>
      <c r="I56" s="205">
        <f t="shared" si="0"/>
        <v>36.90999999999997</v>
      </c>
    </row>
    <row r="57" spans="1:9" ht="18" customHeight="1" thickBot="1">
      <c r="A57" s="12" t="s">
        <v>22</v>
      </c>
      <c r="B57" s="28">
        <v>7916.1</v>
      </c>
      <c r="C57" s="13">
        <f t="shared" si="2"/>
        <v>8090.52</v>
      </c>
      <c r="D57" s="43">
        <f>D4+D24+D56</f>
        <v>47.2</v>
      </c>
      <c r="E57" s="31">
        <f>E4+E24+E56</f>
        <v>7791.22</v>
      </c>
      <c r="F57" s="31">
        <f>F4+F24+F56</f>
        <v>0</v>
      </c>
      <c r="G57" s="31">
        <f>G4+G24+G56</f>
        <v>252.1</v>
      </c>
      <c r="H57" s="118">
        <f>H4+H24+H56</f>
        <v>0</v>
      </c>
      <c r="I57" s="129">
        <f t="shared" si="0"/>
        <v>174.42000000000007</v>
      </c>
    </row>
    <row r="58" spans="1:9" ht="19.5" customHeight="1">
      <c r="A58" s="29"/>
      <c r="B58" s="75"/>
      <c r="C58" s="74"/>
      <c r="D58" s="75"/>
      <c r="E58" s="75"/>
      <c r="F58" s="75"/>
      <c r="G58" s="75"/>
      <c r="H58" s="75"/>
      <c r="I58" s="114"/>
    </row>
    <row r="59" spans="1:9" ht="18" customHeight="1" thickBot="1">
      <c r="A59" s="30"/>
      <c r="B59" s="75"/>
      <c r="C59" s="74"/>
      <c r="D59" s="76"/>
      <c r="E59" s="76"/>
      <c r="F59" s="76"/>
      <c r="G59" s="76"/>
      <c r="H59" s="76"/>
      <c r="I59" s="114"/>
    </row>
    <row r="60" spans="1:9" ht="13.5" thickBot="1">
      <c r="A60" s="12" t="s">
        <v>23</v>
      </c>
      <c r="B60" s="28">
        <v>7091.78</v>
      </c>
      <c r="C60" s="13">
        <f t="shared" si="2"/>
        <v>7396.950000000001</v>
      </c>
      <c r="D60" s="43">
        <f>D61+D82</f>
        <v>4615.240000000001</v>
      </c>
      <c r="E60" s="31">
        <f>E61+E82</f>
        <v>0</v>
      </c>
      <c r="F60" s="31">
        <f>F61+F82</f>
        <v>2781.71</v>
      </c>
      <c r="G60" s="31">
        <f>G61+G82</f>
        <v>0</v>
      </c>
      <c r="H60" s="118">
        <f>H61+H82</f>
        <v>0</v>
      </c>
      <c r="I60" s="129">
        <f t="shared" si="0"/>
        <v>305.170000000001</v>
      </c>
    </row>
    <row r="61" spans="1:9" ht="12.75">
      <c r="A61" s="177" t="s">
        <v>24</v>
      </c>
      <c r="B61" s="178">
        <v>4309.33</v>
      </c>
      <c r="C61" s="85">
        <f t="shared" si="2"/>
        <v>4591.1</v>
      </c>
      <c r="D61" s="83">
        <f>D62+D63+D64+D65+D66+D67+D68+D69+D70+D71+D72+D73+D74+D75+D76+D77+D78+D79+D80+D81</f>
        <v>4591.1</v>
      </c>
      <c r="E61" s="84">
        <f>E62+E63+E64+E65+E66+E67+E68+E69+E70+E71+E72+E73+E74+E75+E76+E77+E78+E79+E80+E81</f>
        <v>0</v>
      </c>
      <c r="F61" s="84">
        <f>F62+F63+F64+F65+F66+F67+F68+F69+F70+F71+F72+F73+F74+F75+F76+F77+F78+F79+F80+F81</f>
        <v>0</v>
      </c>
      <c r="G61" s="84">
        <f>G62+G63+G64+G65+G66+G67+G68+G69+G70+G71+G72+G73+G74+G75+G76+G77+G78+G79+G80+G81</f>
        <v>0</v>
      </c>
      <c r="H61" s="121">
        <f>H62+H63+H64+H65+H66+H67+H68+H69+H70+H71+H72+H73+H74+H75+H76+H77+H78+H79+H80+H81</f>
        <v>0</v>
      </c>
      <c r="I61" s="149">
        <f t="shared" si="0"/>
        <v>281.77000000000044</v>
      </c>
    </row>
    <row r="62" spans="1:9" ht="12.75">
      <c r="A62" s="17" t="s">
        <v>203</v>
      </c>
      <c r="B62" s="172">
        <v>0</v>
      </c>
      <c r="C62" s="86">
        <f t="shared" si="2"/>
        <v>0</v>
      </c>
      <c r="D62" s="164">
        <v>0</v>
      </c>
      <c r="E62" s="33"/>
      <c r="F62" s="42"/>
      <c r="G62" s="33"/>
      <c r="H62" s="93"/>
      <c r="I62" s="159">
        <f t="shared" si="0"/>
        <v>0</v>
      </c>
    </row>
    <row r="63" spans="1:9" ht="12.75">
      <c r="A63" s="17" t="s">
        <v>211</v>
      </c>
      <c r="B63" s="172">
        <v>0</v>
      </c>
      <c r="C63" s="86">
        <f t="shared" si="2"/>
        <v>5</v>
      </c>
      <c r="D63" s="206">
        <v>5</v>
      </c>
      <c r="E63" s="33"/>
      <c r="F63" s="36"/>
      <c r="G63" s="33"/>
      <c r="H63" s="93"/>
      <c r="I63" s="200">
        <f t="shared" si="0"/>
        <v>5</v>
      </c>
    </row>
    <row r="64" spans="1:9" ht="12.75">
      <c r="A64" s="17" t="s">
        <v>89</v>
      </c>
      <c r="B64" s="172">
        <v>0</v>
      </c>
      <c r="C64" s="86">
        <f t="shared" si="2"/>
        <v>0</v>
      </c>
      <c r="D64" s="77">
        <v>0</v>
      </c>
      <c r="E64" s="34"/>
      <c r="F64" s="37"/>
      <c r="G64" s="33"/>
      <c r="H64" s="93"/>
      <c r="I64" s="135">
        <f t="shared" si="0"/>
        <v>0</v>
      </c>
    </row>
    <row r="65" spans="1:9" ht="12.75">
      <c r="A65" s="17" t="s">
        <v>25</v>
      </c>
      <c r="B65" s="172">
        <v>4.59</v>
      </c>
      <c r="C65" s="86">
        <f t="shared" si="2"/>
        <v>4.59</v>
      </c>
      <c r="D65" s="71">
        <v>4.59</v>
      </c>
      <c r="E65" s="33"/>
      <c r="F65" s="33"/>
      <c r="G65" s="33"/>
      <c r="H65" s="93"/>
      <c r="I65" s="135">
        <f t="shared" si="0"/>
        <v>0</v>
      </c>
    </row>
    <row r="66" spans="1:9" ht="12.75">
      <c r="A66" s="17" t="s">
        <v>209</v>
      </c>
      <c r="B66" s="172">
        <v>0</v>
      </c>
      <c r="C66" s="86">
        <f t="shared" si="2"/>
        <v>23.5</v>
      </c>
      <c r="D66" s="206">
        <v>23.5</v>
      </c>
      <c r="E66" s="33"/>
      <c r="F66" s="33"/>
      <c r="G66" s="33"/>
      <c r="H66" s="93"/>
      <c r="I66" s="200">
        <f t="shared" si="0"/>
        <v>23.5</v>
      </c>
    </row>
    <row r="67" spans="1:9" ht="12.75">
      <c r="A67" s="17" t="s">
        <v>124</v>
      </c>
      <c r="B67" s="172">
        <v>10.37</v>
      </c>
      <c r="C67" s="86">
        <f t="shared" si="2"/>
        <v>10.37</v>
      </c>
      <c r="D67" s="71">
        <v>10.37</v>
      </c>
      <c r="E67" s="33"/>
      <c r="F67" s="33"/>
      <c r="G67" s="33"/>
      <c r="H67" s="93"/>
      <c r="I67" s="135">
        <f t="shared" si="0"/>
        <v>0</v>
      </c>
    </row>
    <row r="68" spans="1:9" ht="12.75">
      <c r="A68" s="17" t="s">
        <v>26</v>
      </c>
      <c r="B68" s="172">
        <v>7.71</v>
      </c>
      <c r="C68" s="86">
        <f t="shared" si="2"/>
        <v>7.71</v>
      </c>
      <c r="D68" s="71">
        <v>7.71</v>
      </c>
      <c r="E68" s="33"/>
      <c r="F68" s="33"/>
      <c r="G68" s="33"/>
      <c r="H68" s="93"/>
      <c r="I68" s="135">
        <f t="shared" si="0"/>
        <v>0</v>
      </c>
    </row>
    <row r="69" spans="1:9" ht="12.75">
      <c r="A69" s="17" t="s">
        <v>194</v>
      </c>
      <c r="B69" s="172">
        <v>40.31</v>
      </c>
      <c r="C69" s="86">
        <f t="shared" si="2"/>
        <v>40.31</v>
      </c>
      <c r="D69" s="71">
        <v>40.31</v>
      </c>
      <c r="E69" s="33"/>
      <c r="F69" s="33"/>
      <c r="G69" s="33"/>
      <c r="H69" s="93"/>
      <c r="I69" s="135">
        <f aca="true" t="shared" si="3" ref="I69:I103">C69-B69</f>
        <v>0</v>
      </c>
    </row>
    <row r="70" spans="1:9" ht="12.75">
      <c r="A70" s="17" t="s">
        <v>178</v>
      </c>
      <c r="B70" s="172">
        <v>142.8</v>
      </c>
      <c r="C70" s="86">
        <f t="shared" si="2"/>
        <v>142.8</v>
      </c>
      <c r="D70" s="52">
        <v>142.8</v>
      </c>
      <c r="E70" s="37"/>
      <c r="F70" s="37"/>
      <c r="G70" s="37"/>
      <c r="H70" s="93"/>
      <c r="I70" s="135">
        <f t="shared" si="3"/>
        <v>0</v>
      </c>
    </row>
    <row r="71" spans="1:9" ht="12.75">
      <c r="A71" s="17" t="s">
        <v>136</v>
      </c>
      <c r="B71" s="172">
        <v>3.61</v>
      </c>
      <c r="C71" s="86">
        <f t="shared" si="2"/>
        <v>3.61</v>
      </c>
      <c r="D71" s="52">
        <v>3.61</v>
      </c>
      <c r="E71" s="37"/>
      <c r="F71" s="37"/>
      <c r="G71" s="37"/>
      <c r="H71" s="93"/>
      <c r="I71" s="135">
        <f t="shared" si="3"/>
        <v>0</v>
      </c>
    </row>
    <row r="72" spans="1:9" ht="12.75">
      <c r="A72" s="17" t="s">
        <v>137</v>
      </c>
      <c r="B72" s="172">
        <v>9</v>
      </c>
      <c r="C72" s="86">
        <f t="shared" si="2"/>
        <v>9</v>
      </c>
      <c r="D72" s="53">
        <v>9</v>
      </c>
      <c r="E72" s="37"/>
      <c r="F72" s="37"/>
      <c r="G72" s="37"/>
      <c r="H72" s="93"/>
      <c r="I72" s="135">
        <f t="shared" si="3"/>
        <v>0</v>
      </c>
    </row>
    <row r="73" spans="1:9" ht="12.75">
      <c r="A73" s="17" t="s">
        <v>168</v>
      </c>
      <c r="B73" s="172">
        <v>1.4</v>
      </c>
      <c r="C73" s="86">
        <f t="shared" si="2"/>
        <v>1.4</v>
      </c>
      <c r="D73" s="52">
        <v>1.4</v>
      </c>
      <c r="E73" s="37"/>
      <c r="F73" s="37"/>
      <c r="G73" s="37"/>
      <c r="H73" s="93"/>
      <c r="I73" s="135">
        <f t="shared" si="3"/>
        <v>0</v>
      </c>
    </row>
    <row r="74" spans="1:9" ht="12.75">
      <c r="A74" s="17" t="s">
        <v>143</v>
      </c>
      <c r="B74" s="172">
        <v>215.64</v>
      </c>
      <c r="C74" s="86">
        <f t="shared" si="2"/>
        <v>215.64</v>
      </c>
      <c r="D74" s="52">
        <v>215.64</v>
      </c>
      <c r="E74" s="36"/>
      <c r="F74" s="37"/>
      <c r="G74" s="37"/>
      <c r="H74" s="93"/>
      <c r="I74" s="135">
        <f t="shared" si="3"/>
        <v>0</v>
      </c>
    </row>
    <row r="75" spans="1:9" ht="12.75">
      <c r="A75" s="17" t="s">
        <v>144</v>
      </c>
      <c r="B75" s="172">
        <v>35.05</v>
      </c>
      <c r="C75" s="86">
        <f t="shared" si="2"/>
        <v>35.05</v>
      </c>
      <c r="D75" s="52">
        <v>35.05</v>
      </c>
      <c r="E75" s="37"/>
      <c r="F75" s="37"/>
      <c r="G75" s="37"/>
      <c r="H75" s="93"/>
      <c r="I75" s="135">
        <f t="shared" si="3"/>
        <v>0</v>
      </c>
    </row>
    <row r="76" spans="1:9" ht="12.75">
      <c r="A76" s="17" t="s">
        <v>145</v>
      </c>
      <c r="B76" s="172">
        <v>22.52</v>
      </c>
      <c r="C76" s="86">
        <f t="shared" si="2"/>
        <v>22.52</v>
      </c>
      <c r="D76" s="52">
        <v>22.52</v>
      </c>
      <c r="E76" s="37"/>
      <c r="F76" s="37"/>
      <c r="G76" s="37"/>
      <c r="H76" s="93"/>
      <c r="I76" s="135">
        <f t="shared" si="3"/>
        <v>0</v>
      </c>
    </row>
    <row r="77" spans="1:9" ht="12.75">
      <c r="A77" s="17" t="s">
        <v>193</v>
      </c>
      <c r="B77" s="172">
        <v>40.32</v>
      </c>
      <c r="C77" s="86">
        <f t="shared" si="2"/>
        <v>40.32</v>
      </c>
      <c r="D77" s="52">
        <v>40.32</v>
      </c>
      <c r="E77" s="37"/>
      <c r="F77" s="37"/>
      <c r="G77" s="37"/>
      <c r="H77" s="93"/>
      <c r="I77" s="135">
        <f t="shared" si="3"/>
        <v>0</v>
      </c>
    </row>
    <row r="78" spans="1:9" ht="12.75">
      <c r="A78" s="17" t="s">
        <v>146</v>
      </c>
      <c r="B78" s="172">
        <v>37.37</v>
      </c>
      <c r="C78" s="86">
        <f t="shared" si="2"/>
        <v>37.37</v>
      </c>
      <c r="D78" s="52">
        <v>37.37</v>
      </c>
      <c r="E78" s="37"/>
      <c r="F78" s="37"/>
      <c r="G78" s="37"/>
      <c r="H78" s="93"/>
      <c r="I78" s="135">
        <f t="shared" si="3"/>
        <v>0</v>
      </c>
    </row>
    <row r="79" spans="1:9" ht="12.75">
      <c r="A79" s="17" t="s">
        <v>147</v>
      </c>
      <c r="B79" s="172">
        <v>3724.89</v>
      </c>
      <c r="C79" s="86">
        <f t="shared" si="2"/>
        <v>3978.16</v>
      </c>
      <c r="D79" s="207">
        <v>3978.16</v>
      </c>
      <c r="E79" s="37"/>
      <c r="F79" s="37"/>
      <c r="G79" s="37"/>
      <c r="H79" s="93"/>
      <c r="I79" s="200">
        <f t="shared" si="3"/>
        <v>253.26999999999998</v>
      </c>
    </row>
    <row r="80" spans="1:9" ht="12.75">
      <c r="A80" s="17" t="s">
        <v>148</v>
      </c>
      <c r="B80" s="172">
        <v>1.7</v>
      </c>
      <c r="C80" s="86">
        <f t="shared" si="2"/>
        <v>1.7</v>
      </c>
      <c r="D80" s="52">
        <v>1.7</v>
      </c>
      <c r="E80" s="37"/>
      <c r="F80" s="37"/>
      <c r="G80" s="37"/>
      <c r="H80" s="93"/>
      <c r="I80" s="135">
        <f t="shared" si="3"/>
        <v>0</v>
      </c>
    </row>
    <row r="81" spans="1:9" ht="12.75">
      <c r="A81" s="17" t="s">
        <v>167</v>
      </c>
      <c r="B81" s="172">
        <v>12.05</v>
      </c>
      <c r="C81" s="86">
        <f t="shared" si="2"/>
        <v>12.05</v>
      </c>
      <c r="D81" s="52">
        <v>12.05</v>
      </c>
      <c r="E81" s="37"/>
      <c r="F81" s="37"/>
      <c r="G81" s="37"/>
      <c r="H81" s="93"/>
      <c r="I81" s="135">
        <f t="shared" si="3"/>
        <v>0</v>
      </c>
    </row>
    <row r="82" spans="1:9" ht="12.75">
      <c r="A82" s="17" t="s">
        <v>27</v>
      </c>
      <c r="B82" s="172">
        <v>2782.45</v>
      </c>
      <c r="C82" s="86">
        <f t="shared" si="2"/>
        <v>2805.85</v>
      </c>
      <c r="D82" s="52">
        <f>D83+D84+D85+D86+D87+D88+D89+D90</f>
        <v>24.14</v>
      </c>
      <c r="E82" s="37">
        <f>E83+E84+E85+E86+E87+E88+E89+E90</f>
        <v>0</v>
      </c>
      <c r="F82" s="37">
        <f>F83+F84+F85+F86+F87+F88+F89+F90</f>
        <v>2781.71</v>
      </c>
      <c r="G82" s="37">
        <f>G83+G84+G85+G86+G87+G88+G89+G90</f>
        <v>0</v>
      </c>
      <c r="H82" s="119">
        <f>H83+H84+H85+H86+H87+H88+H89+H90</f>
        <v>0</v>
      </c>
      <c r="I82" s="135">
        <f t="shared" si="3"/>
        <v>23.40000000000009</v>
      </c>
    </row>
    <row r="83" spans="1:9" ht="12.75">
      <c r="A83" s="17" t="s">
        <v>204</v>
      </c>
      <c r="B83" s="172">
        <v>6</v>
      </c>
      <c r="C83" s="86">
        <f t="shared" si="2"/>
        <v>6</v>
      </c>
      <c r="D83" s="52">
        <v>0</v>
      </c>
      <c r="E83" s="37"/>
      <c r="F83" s="36">
        <v>6</v>
      </c>
      <c r="G83" s="37"/>
      <c r="H83" s="93"/>
      <c r="I83" s="159">
        <f t="shared" si="3"/>
        <v>0</v>
      </c>
    </row>
    <row r="84" spans="1:9" ht="12.75">
      <c r="A84" s="17" t="s">
        <v>169</v>
      </c>
      <c r="B84" s="172">
        <v>1007.19</v>
      </c>
      <c r="C84" s="86">
        <f t="shared" si="2"/>
        <v>1007.19</v>
      </c>
      <c r="D84" s="52">
        <v>0</v>
      </c>
      <c r="E84" s="37"/>
      <c r="F84" s="36">
        <v>1007.19</v>
      </c>
      <c r="G84" s="37"/>
      <c r="H84" s="93"/>
      <c r="I84" s="159">
        <f t="shared" si="3"/>
        <v>0</v>
      </c>
    </row>
    <row r="85" spans="1:9" ht="12.75">
      <c r="A85" s="17" t="s">
        <v>195</v>
      </c>
      <c r="B85" s="172">
        <v>69.32</v>
      </c>
      <c r="C85" s="86">
        <f t="shared" si="2"/>
        <v>69.32000000000001</v>
      </c>
      <c r="D85" s="52">
        <v>15.83</v>
      </c>
      <c r="E85" s="37"/>
      <c r="F85" s="36">
        <v>53.49</v>
      </c>
      <c r="G85" s="37"/>
      <c r="H85" s="93"/>
      <c r="I85" s="135">
        <f t="shared" si="3"/>
        <v>0</v>
      </c>
    </row>
    <row r="86" spans="1:9" ht="12.75">
      <c r="A86" s="17" t="s">
        <v>130</v>
      </c>
      <c r="B86" s="172">
        <v>204.42</v>
      </c>
      <c r="C86" s="86">
        <f t="shared" si="2"/>
        <v>204.42000000000002</v>
      </c>
      <c r="D86" s="52">
        <v>8.31</v>
      </c>
      <c r="E86" s="37"/>
      <c r="F86" s="36">
        <v>196.11</v>
      </c>
      <c r="G86" s="37"/>
      <c r="H86" s="93"/>
      <c r="I86" s="135">
        <f t="shared" si="3"/>
        <v>0</v>
      </c>
    </row>
    <row r="87" spans="1:9" ht="12.75">
      <c r="A87" s="17" t="s">
        <v>214</v>
      </c>
      <c r="B87" s="172">
        <v>875.3</v>
      </c>
      <c r="C87" s="86">
        <f t="shared" si="2"/>
        <v>875.3</v>
      </c>
      <c r="D87" s="71">
        <v>0</v>
      </c>
      <c r="E87" s="33"/>
      <c r="F87" s="42">
        <v>875.3</v>
      </c>
      <c r="G87" s="33"/>
      <c r="H87" s="93"/>
      <c r="I87" s="135">
        <f t="shared" si="3"/>
        <v>0</v>
      </c>
    </row>
    <row r="88" spans="1:9" ht="12.75">
      <c r="A88" s="19" t="s">
        <v>215</v>
      </c>
      <c r="B88" s="175">
        <v>598.5</v>
      </c>
      <c r="C88" s="86">
        <f t="shared" si="2"/>
        <v>598.5</v>
      </c>
      <c r="D88" s="73"/>
      <c r="E88" s="38"/>
      <c r="F88" s="192">
        <v>598.5</v>
      </c>
      <c r="G88" s="38"/>
      <c r="H88" s="122"/>
      <c r="I88" s="135">
        <f t="shared" si="3"/>
        <v>0</v>
      </c>
    </row>
    <row r="89" spans="1:9" ht="12.75">
      <c r="A89" s="17" t="s">
        <v>131</v>
      </c>
      <c r="B89" s="172">
        <v>21.72</v>
      </c>
      <c r="C89" s="86">
        <f t="shared" si="2"/>
        <v>21.72</v>
      </c>
      <c r="D89" s="71">
        <v>0</v>
      </c>
      <c r="E89" s="33"/>
      <c r="F89" s="42">
        <v>21.72</v>
      </c>
      <c r="G89" s="33"/>
      <c r="H89" s="93"/>
      <c r="I89" s="135">
        <f t="shared" si="3"/>
        <v>0</v>
      </c>
    </row>
    <row r="90" spans="1:9" ht="13.5" thickBot="1">
      <c r="A90" s="19" t="s">
        <v>216</v>
      </c>
      <c r="B90" s="173">
        <v>0</v>
      </c>
      <c r="C90" s="168">
        <f aca="true" t="shared" si="4" ref="C90:C103">D90+E90+F90+G90+H90</f>
        <v>23.4</v>
      </c>
      <c r="D90" s="73"/>
      <c r="E90" s="38"/>
      <c r="F90" s="208">
        <v>23.4</v>
      </c>
      <c r="G90" s="38"/>
      <c r="H90" s="94"/>
      <c r="I90" s="209">
        <f t="shared" si="3"/>
        <v>23.4</v>
      </c>
    </row>
    <row r="91" spans="1:9" ht="13.5" thickBot="1">
      <c r="A91" s="12" t="s">
        <v>28</v>
      </c>
      <c r="B91" s="28">
        <v>239.18</v>
      </c>
      <c r="C91" s="13">
        <f t="shared" si="4"/>
        <v>299.89</v>
      </c>
      <c r="D91" s="43">
        <f>D92+D93+D94</f>
        <v>0</v>
      </c>
      <c r="E91" s="31">
        <f>E92+E93+E94</f>
        <v>0</v>
      </c>
      <c r="F91" s="31">
        <f>F92+F93+F94</f>
        <v>0</v>
      </c>
      <c r="G91" s="31">
        <f>G92+G93+G94</f>
        <v>0</v>
      </c>
      <c r="H91" s="118">
        <f>H92+H93+H94</f>
        <v>299.89</v>
      </c>
      <c r="I91" s="129">
        <f t="shared" si="3"/>
        <v>60.70999999999998</v>
      </c>
    </row>
    <row r="92" spans="1:9" ht="12.75">
      <c r="A92" s="16" t="s">
        <v>90</v>
      </c>
      <c r="B92" s="173">
        <v>76.36</v>
      </c>
      <c r="C92" s="85">
        <f t="shared" si="4"/>
        <v>76.36</v>
      </c>
      <c r="D92" s="51"/>
      <c r="E92" s="40"/>
      <c r="F92" s="40"/>
      <c r="G92" s="40"/>
      <c r="H92" s="117">
        <v>76.36</v>
      </c>
      <c r="I92" s="149">
        <f t="shared" si="3"/>
        <v>0</v>
      </c>
    </row>
    <row r="93" spans="1:9" ht="12.75">
      <c r="A93" s="17" t="s">
        <v>29</v>
      </c>
      <c r="B93" s="172">
        <v>162.82</v>
      </c>
      <c r="C93" s="86">
        <f t="shared" si="4"/>
        <v>223.53</v>
      </c>
      <c r="D93" s="37"/>
      <c r="E93" s="37"/>
      <c r="F93" s="37"/>
      <c r="G93" s="37"/>
      <c r="H93" s="210">
        <v>223.53</v>
      </c>
      <c r="I93" s="200">
        <f t="shared" si="3"/>
        <v>60.71000000000001</v>
      </c>
    </row>
    <row r="94" spans="1:9" ht="13.5" thickBot="1">
      <c r="A94" s="27" t="s">
        <v>121</v>
      </c>
      <c r="B94" s="173">
        <v>0</v>
      </c>
      <c r="C94" s="168">
        <f t="shared" si="4"/>
        <v>0</v>
      </c>
      <c r="D94" s="78"/>
      <c r="E94" s="79"/>
      <c r="F94" s="79"/>
      <c r="G94" s="79"/>
      <c r="H94" s="124"/>
      <c r="I94" s="148">
        <f t="shared" si="3"/>
        <v>0</v>
      </c>
    </row>
    <row r="95" spans="1:9" ht="13.5" thickBot="1">
      <c r="A95" s="12" t="s">
        <v>30</v>
      </c>
      <c r="B95" s="28">
        <v>420.17</v>
      </c>
      <c r="C95" s="13">
        <f t="shared" si="4"/>
        <v>420.17</v>
      </c>
      <c r="D95" s="43">
        <f>D96+D97+D98+D99+D100+D101+D102</f>
        <v>0</v>
      </c>
      <c r="E95" s="31">
        <f>E96+E97+E98+E99+E100+E101+E102</f>
        <v>0</v>
      </c>
      <c r="F95" s="31">
        <f>F96+F97+F98+F99+F100+F101+F102</f>
        <v>0</v>
      </c>
      <c r="G95" s="31">
        <f>G96+G97+G98+G99+G100+G101+G102</f>
        <v>0</v>
      </c>
      <c r="H95" s="118">
        <f>H96+H97+H98+H99+H100+H101+H102</f>
        <v>420.17</v>
      </c>
      <c r="I95" s="129">
        <f t="shared" si="3"/>
        <v>0</v>
      </c>
    </row>
    <row r="96" spans="1:9" ht="12.75">
      <c r="A96" s="16" t="s">
        <v>31</v>
      </c>
      <c r="B96" s="179">
        <v>232.4</v>
      </c>
      <c r="C96" s="85">
        <f t="shared" si="4"/>
        <v>232.4</v>
      </c>
      <c r="D96" s="70"/>
      <c r="E96" s="35"/>
      <c r="F96" s="35"/>
      <c r="G96" s="35"/>
      <c r="H96" s="90">
        <v>232.4</v>
      </c>
      <c r="I96" s="149">
        <f t="shared" si="3"/>
        <v>0</v>
      </c>
    </row>
    <row r="97" spans="1:9" ht="12.75">
      <c r="A97" s="16"/>
      <c r="B97" s="172">
        <v>0</v>
      </c>
      <c r="C97" s="86">
        <f t="shared" si="4"/>
        <v>0</v>
      </c>
      <c r="D97" s="70"/>
      <c r="E97" s="35"/>
      <c r="F97" s="35"/>
      <c r="G97" s="35"/>
      <c r="H97" s="90"/>
      <c r="I97" s="135">
        <f t="shared" si="3"/>
        <v>0</v>
      </c>
    </row>
    <row r="98" spans="1:9" ht="12.75">
      <c r="A98" s="17" t="s">
        <v>170</v>
      </c>
      <c r="B98" s="172">
        <v>187.77</v>
      </c>
      <c r="C98" s="86">
        <f t="shared" si="4"/>
        <v>187.77</v>
      </c>
      <c r="D98" s="71"/>
      <c r="E98" s="33"/>
      <c r="F98" s="33"/>
      <c r="G98" s="33"/>
      <c r="H98" s="93">
        <v>187.77</v>
      </c>
      <c r="I98" s="135">
        <f t="shared" si="3"/>
        <v>0</v>
      </c>
    </row>
    <row r="99" spans="1:10" ht="12.75">
      <c r="A99" s="17" t="s">
        <v>199</v>
      </c>
      <c r="B99" s="172">
        <v>0</v>
      </c>
      <c r="C99" s="86">
        <f t="shared" si="4"/>
        <v>0</v>
      </c>
      <c r="D99" s="71"/>
      <c r="E99" s="33"/>
      <c r="F99" s="33"/>
      <c r="G99" s="42"/>
      <c r="H99" s="123">
        <v>0</v>
      </c>
      <c r="I99" s="159">
        <f t="shared" si="3"/>
        <v>0</v>
      </c>
      <c r="J99" s="2"/>
    </row>
    <row r="100" spans="1:9" ht="12.75">
      <c r="A100" s="17"/>
      <c r="B100" s="172">
        <v>0</v>
      </c>
      <c r="C100" s="86">
        <f t="shared" si="4"/>
        <v>0</v>
      </c>
      <c r="D100" s="71"/>
      <c r="E100" s="33"/>
      <c r="F100" s="36"/>
      <c r="G100" s="33"/>
      <c r="H100" s="93"/>
      <c r="I100" s="135">
        <f t="shared" si="3"/>
        <v>0</v>
      </c>
    </row>
    <row r="101" spans="1:9" ht="12.75">
      <c r="A101" s="17"/>
      <c r="B101" s="172">
        <v>0</v>
      </c>
      <c r="C101" s="86">
        <f t="shared" si="4"/>
        <v>0</v>
      </c>
      <c r="D101" s="71"/>
      <c r="E101" s="33"/>
      <c r="F101" s="33"/>
      <c r="G101" s="33"/>
      <c r="H101" s="119"/>
      <c r="I101" s="135">
        <f t="shared" si="3"/>
        <v>0</v>
      </c>
    </row>
    <row r="102" spans="1:9" ht="13.5" thickBot="1">
      <c r="A102" s="19"/>
      <c r="B102" s="173">
        <v>0</v>
      </c>
      <c r="C102" s="168">
        <f t="shared" si="4"/>
        <v>0</v>
      </c>
      <c r="D102" s="73"/>
      <c r="E102" s="38"/>
      <c r="F102" s="41"/>
      <c r="G102" s="38"/>
      <c r="H102" s="94"/>
      <c r="I102" s="148">
        <f t="shared" si="3"/>
        <v>0</v>
      </c>
    </row>
    <row r="103" spans="1:9" ht="21" customHeight="1" thickBot="1">
      <c r="A103" s="12" t="s">
        <v>32</v>
      </c>
      <c r="B103" s="28">
        <v>15667.23</v>
      </c>
      <c r="C103" s="13">
        <f t="shared" si="4"/>
        <v>16207.529999999999</v>
      </c>
      <c r="D103" s="43">
        <f>D57+D60+D91+D95</f>
        <v>4662.4400000000005</v>
      </c>
      <c r="E103" s="31">
        <f>E57+E60+E91+E95</f>
        <v>7791.22</v>
      </c>
      <c r="F103" s="31">
        <f>F57+F60+F91+F95</f>
        <v>2781.71</v>
      </c>
      <c r="G103" s="31">
        <f>G57+G60+G91+G95</f>
        <v>252.1</v>
      </c>
      <c r="H103" s="118">
        <f>H57+H60+H91+H95</f>
        <v>720.06</v>
      </c>
      <c r="I103" s="129">
        <f t="shared" si="3"/>
        <v>540.2999999999993</v>
      </c>
    </row>
    <row r="104" spans="3:5" ht="12.75">
      <c r="C104" s="11"/>
      <c r="D104" s="1"/>
      <c r="E104" s="1"/>
    </row>
    <row r="105" ht="12.75">
      <c r="C105" s="1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</sheetData>
  <sheetProtection/>
  <printOptions/>
  <pageMargins left="0.7874015748031497" right="0.1968503937007874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8"/>
  <sheetViews>
    <sheetView zoomScalePageLayoutView="0" workbookViewId="0" topLeftCell="A1">
      <selection activeCell="G125" sqref="G125"/>
    </sheetView>
  </sheetViews>
  <sheetFormatPr defaultColWidth="9.00390625" defaultRowHeight="12.75"/>
  <cols>
    <col min="1" max="1" width="47.75390625" style="0" customWidth="1"/>
    <col min="2" max="2" width="12.00390625" style="0" hidden="1" customWidth="1"/>
    <col min="3" max="3" width="11.875" style="0" customWidth="1"/>
    <col min="4" max="4" width="10.125" style="0" customWidth="1"/>
    <col min="5" max="5" width="8.00390625" style="0" customWidth="1"/>
    <col min="6" max="6" width="10.00390625" style="0" customWidth="1"/>
    <col min="7" max="7" width="8.00390625" style="0" customWidth="1"/>
    <col min="8" max="8" width="8.625" style="0" customWidth="1"/>
    <col min="9" max="9" width="9.75390625" style="0" customWidth="1"/>
  </cols>
  <sheetData>
    <row r="1" spans="1:24" ht="27.75" customHeight="1" thickBot="1">
      <c r="A1" s="4" t="s">
        <v>205</v>
      </c>
      <c r="B1" s="4"/>
      <c r="C1" s="3"/>
      <c r="D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6" customHeight="1" thickBot="1">
      <c r="A2" s="139" t="s">
        <v>0</v>
      </c>
      <c r="B2" s="140" t="s">
        <v>184</v>
      </c>
      <c r="C2" s="166" t="s">
        <v>201</v>
      </c>
      <c r="D2" s="141" t="s">
        <v>206</v>
      </c>
      <c r="E2" s="142" t="s">
        <v>107</v>
      </c>
      <c r="F2" s="143" t="s">
        <v>109</v>
      </c>
      <c r="G2" s="144" t="s">
        <v>108</v>
      </c>
      <c r="H2" s="143" t="s">
        <v>109</v>
      </c>
      <c r="I2" s="136" t="s">
        <v>127</v>
      </c>
      <c r="J2" s="137" t="s">
        <v>198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3" customHeight="1" thickBot="1">
      <c r="A3" s="14"/>
      <c r="B3" s="145"/>
      <c r="C3" s="105"/>
      <c r="D3" s="99"/>
      <c r="E3" s="146" t="s">
        <v>118</v>
      </c>
      <c r="F3" s="82" t="s">
        <v>117</v>
      </c>
      <c r="G3" s="82" t="s">
        <v>118</v>
      </c>
      <c r="H3" s="87" t="s">
        <v>117</v>
      </c>
      <c r="I3" s="147"/>
      <c r="J3" s="13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2" t="s">
        <v>36</v>
      </c>
      <c r="B4" s="88"/>
      <c r="C4" s="28">
        <v>3616.4</v>
      </c>
      <c r="D4" s="100">
        <f aca="true" t="shared" si="0" ref="D4:I4">D5+D12+D15+D16+D28</f>
        <v>3761.09</v>
      </c>
      <c r="E4" s="48">
        <f t="shared" si="0"/>
        <v>114.78</v>
      </c>
      <c r="F4" s="31">
        <f t="shared" si="0"/>
        <v>2886.75</v>
      </c>
      <c r="G4" s="31">
        <f t="shared" si="0"/>
        <v>0</v>
      </c>
      <c r="H4" s="118">
        <f t="shared" si="0"/>
        <v>67.23</v>
      </c>
      <c r="I4" s="31">
        <f t="shared" si="0"/>
        <v>692.33</v>
      </c>
      <c r="J4" s="150">
        <f aca="true" t="shared" si="1" ref="J4:J67">D4-C4</f>
        <v>144.69000000000005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5" t="s">
        <v>44</v>
      </c>
      <c r="B5" s="89"/>
      <c r="C5" s="181">
        <v>1551.86</v>
      </c>
      <c r="D5" s="157">
        <f>D6+D7+D8+D9+D10+D11</f>
        <v>1706.1599999999996</v>
      </c>
      <c r="E5" s="49">
        <f>E6+E7+E8+E9+E10+E11</f>
        <v>56.23</v>
      </c>
      <c r="F5" s="32">
        <f>F6+F7+F8+F9+F10+F11</f>
        <v>1626.8999999999999</v>
      </c>
      <c r="G5" s="32"/>
      <c r="H5" s="117">
        <f>H6+H7+H8+H9+H10+H11</f>
        <v>23.03</v>
      </c>
      <c r="I5" s="32"/>
      <c r="J5" s="165">
        <f t="shared" si="1"/>
        <v>154.29999999999973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5" t="s">
        <v>181</v>
      </c>
      <c r="B6" s="89"/>
      <c r="C6" s="182">
        <v>353.05</v>
      </c>
      <c r="D6" s="86">
        <f aca="true" t="shared" si="2" ref="D6:D71">E6+F6+G6+H6+I6</f>
        <v>353.05</v>
      </c>
      <c r="E6" s="49"/>
      <c r="F6" s="39">
        <v>353.05</v>
      </c>
      <c r="G6" s="32"/>
      <c r="H6" s="117"/>
      <c r="I6" s="36"/>
      <c r="J6" s="135">
        <f t="shared" si="1"/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16" t="s">
        <v>116</v>
      </c>
      <c r="B7" s="90">
        <f>F7/C7*100</f>
        <v>111.48891106093228</v>
      </c>
      <c r="C7" s="182">
        <v>1142.58</v>
      </c>
      <c r="D7" s="86">
        <f t="shared" si="2"/>
        <v>1296.8799999999999</v>
      </c>
      <c r="E7" s="50"/>
      <c r="F7" s="201">
        <v>1273.85</v>
      </c>
      <c r="G7" s="49"/>
      <c r="H7" s="211">
        <v>23.03</v>
      </c>
      <c r="I7" s="36"/>
      <c r="J7" s="200">
        <f t="shared" si="1"/>
        <v>154.29999999999995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17" t="s">
        <v>37</v>
      </c>
      <c r="B8" s="90"/>
      <c r="C8" s="182">
        <v>40.32</v>
      </c>
      <c r="D8" s="86">
        <f t="shared" si="2"/>
        <v>40.32</v>
      </c>
      <c r="E8" s="49">
        <v>40.32</v>
      </c>
      <c r="F8" s="32"/>
      <c r="G8" s="36"/>
      <c r="H8" s="123"/>
      <c r="I8" s="36"/>
      <c r="J8" s="159">
        <f t="shared" si="1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17" t="s">
        <v>103</v>
      </c>
      <c r="B9" s="90"/>
      <c r="C9" s="182">
        <v>4.59</v>
      </c>
      <c r="D9" s="86">
        <f t="shared" si="2"/>
        <v>4.59</v>
      </c>
      <c r="E9" s="49">
        <v>4.59</v>
      </c>
      <c r="F9" s="37"/>
      <c r="G9" s="37"/>
      <c r="H9" s="119"/>
      <c r="I9" s="37"/>
      <c r="J9" s="135">
        <f t="shared" si="1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17" t="s">
        <v>38</v>
      </c>
      <c r="B10" s="90"/>
      <c r="C10" s="182">
        <v>3.61</v>
      </c>
      <c r="D10" s="86">
        <f t="shared" si="2"/>
        <v>3.61</v>
      </c>
      <c r="E10" s="49">
        <v>3.61</v>
      </c>
      <c r="F10" s="37"/>
      <c r="G10" s="37"/>
      <c r="H10" s="119"/>
      <c r="I10" s="37"/>
      <c r="J10" s="135">
        <f t="shared" si="1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17" t="s">
        <v>39</v>
      </c>
      <c r="B11" s="90"/>
      <c r="C11" s="182">
        <v>7.71</v>
      </c>
      <c r="D11" s="86">
        <f t="shared" si="2"/>
        <v>7.71</v>
      </c>
      <c r="E11" s="49">
        <v>7.71</v>
      </c>
      <c r="F11" s="37"/>
      <c r="G11" s="37"/>
      <c r="H11" s="119"/>
      <c r="I11" s="37"/>
      <c r="J11" s="135">
        <f t="shared" si="1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17" t="s">
        <v>52</v>
      </c>
      <c r="B12" s="90"/>
      <c r="C12" s="182">
        <v>36.75</v>
      </c>
      <c r="D12" s="158">
        <f>D13+D14</f>
        <v>37.75</v>
      </c>
      <c r="E12" s="52">
        <f>E13+E14</f>
        <v>35.05</v>
      </c>
      <c r="F12" s="37">
        <f>F13+F14</f>
        <v>2.7</v>
      </c>
      <c r="G12" s="37"/>
      <c r="H12" s="123"/>
      <c r="I12" s="37"/>
      <c r="J12" s="135">
        <f t="shared" si="1"/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17" t="s">
        <v>51</v>
      </c>
      <c r="B13" s="91"/>
      <c r="C13" s="182">
        <v>1.7</v>
      </c>
      <c r="D13" s="86">
        <f t="shared" si="2"/>
        <v>2.7</v>
      </c>
      <c r="E13" s="52"/>
      <c r="F13" s="201">
        <v>2.7</v>
      </c>
      <c r="G13" s="37"/>
      <c r="H13" s="119"/>
      <c r="I13" s="37"/>
      <c r="J13" s="200">
        <f t="shared" si="1"/>
        <v>1.0000000000000002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17" t="s">
        <v>40</v>
      </c>
      <c r="B14" s="91"/>
      <c r="C14" s="182">
        <v>35.05</v>
      </c>
      <c r="D14" s="86">
        <f t="shared" si="2"/>
        <v>35.05</v>
      </c>
      <c r="E14" s="52">
        <v>35.05</v>
      </c>
      <c r="F14" s="37"/>
      <c r="G14" s="37"/>
      <c r="H14" s="119"/>
      <c r="I14" s="37"/>
      <c r="J14" s="135">
        <f t="shared" si="1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17" t="s">
        <v>213</v>
      </c>
      <c r="B15" s="91"/>
      <c r="C15" s="182">
        <v>0</v>
      </c>
      <c r="D15" s="86">
        <f t="shared" si="2"/>
        <v>23.5</v>
      </c>
      <c r="E15" s="207">
        <v>23.5</v>
      </c>
      <c r="F15" s="37"/>
      <c r="G15" s="37"/>
      <c r="H15" s="119"/>
      <c r="I15" s="37"/>
      <c r="J15" s="200">
        <f t="shared" si="1"/>
        <v>23.5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s="17" t="s">
        <v>54</v>
      </c>
      <c r="B16" s="91"/>
      <c r="C16" s="182">
        <v>820.49</v>
      </c>
      <c r="D16" s="158">
        <f aca="true" t="shared" si="3" ref="D16:I16">D17+D18+D19+D20+D21+D22+D23+D24+D25+D26+D27</f>
        <v>786.3800000000001</v>
      </c>
      <c r="E16" s="53"/>
      <c r="F16" s="36">
        <f t="shared" si="3"/>
        <v>94.04999999999998</v>
      </c>
      <c r="G16" s="36"/>
      <c r="H16" s="123"/>
      <c r="I16" s="36">
        <f t="shared" si="3"/>
        <v>692.33</v>
      </c>
      <c r="J16" s="135">
        <f t="shared" si="1"/>
        <v>-34.1099999999999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17" t="s">
        <v>53</v>
      </c>
      <c r="B17" s="91"/>
      <c r="C17" s="182">
        <v>0</v>
      </c>
      <c r="D17" s="86">
        <f t="shared" si="2"/>
        <v>0</v>
      </c>
      <c r="E17" s="52"/>
      <c r="F17" s="37"/>
      <c r="G17" s="37"/>
      <c r="H17" s="119"/>
      <c r="I17" s="37"/>
      <c r="J17" s="135">
        <f t="shared" si="1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17" t="s">
        <v>46</v>
      </c>
      <c r="B18" s="91"/>
      <c r="C18" s="182">
        <v>104.75</v>
      </c>
      <c r="D18" s="86">
        <f t="shared" si="2"/>
        <v>104.75</v>
      </c>
      <c r="E18" s="52"/>
      <c r="F18" s="37">
        <v>11.8</v>
      </c>
      <c r="G18" s="37"/>
      <c r="H18" s="123"/>
      <c r="I18" s="37">
        <v>92.95</v>
      </c>
      <c r="J18" s="135">
        <f t="shared" si="1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7" t="s">
        <v>47</v>
      </c>
      <c r="B19" s="91"/>
      <c r="C19" s="182">
        <v>58.03</v>
      </c>
      <c r="D19" s="86">
        <f t="shared" si="2"/>
        <v>58.029999999999994</v>
      </c>
      <c r="E19" s="52"/>
      <c r="F19" s="37">
        <v>15.37</v>
      </c>
      <c r="G19" s="37"/>
      <c r="H19" s="119"/>
      <c r="I19" s="37">
        <v>42.66</v>
      </c>
      <c r="J19" s="135">
        <f t="shared" si="1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17" t="s">
        <v>134</v>
      </c>
      <c r="B20" s="91"/>
      <c r="C20" s="182">
        <v>2.12</v>
      </c>
      <c r="D20" s="86">
        <f t="shared" si="2"/>
        <v>2.12</v>
      </c>
      <c r="E20" s="52"/>
      <c r="F20" s="37">
        <v>0.52</v>
      </c>
      <c r="G20" s="37"/>
      <c r="H20" s="119"/>
      <c r="I20" s="37">
        <v>1.6</v>
      </c>
      <c r="J20" s="135">
        <f t="shared" si="1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17" t="s">
        <v>48</v>
      </c>
      <c r="B21" s="91"/>
      <c r="C21" s="182">
        <v>232.4</v>
      </c>
      <c r="D21" s="86">
        <f t="shared" si="2"/>
        <v>232.4</v>
      </c>
      <c r="E21" s="52"/>
      <c r="F21" s="37"/>
      <c r="G21" s="37"/>
      <c r="H21" s="119"/>
      <c r="I21" s="37">
        <v>232.4</v>
      </c>
      <c r="J21" s="135">
        <f t="shared" si="1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17" t="s">
        <v>49</v>
      </c>
      <c r="B22" s="91"/>
      <c r="C22" s="182">
        <v>56.07</v>
      </c>
      <c r="D22" s="86">
        <f t="shared" si="2"/>
        <v>56.07</v>
      </c>
      <c r="E22" s="52"/>
      <c r="F22" s="37">
        <v>32.11</v>
      </c>
      <c r="G22" s="37"/>
      <c r="H22" s="119"/>
      <c r="I22" s="37">
        <v>23.96</v>
      </c>
      <c r="J22" s="135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17" t="s">
        <v>50</v>
      </c>
      <c r="B23" s="91"/>
      <c r="C23" s="182">
        <v>47.36</v>
      </c>
      <c r="D23" s="86">
        <f t="shared" si="2"/>
        <v>47.36</v>
      </c>
      <c r="E23" s="52"/>
      <c r="F23" s="37">
        <v>10.3</v>
      </c>
      <c r="G23" s="37"/>
      <c r="H23" s="119"/>
      <c r="I23" s="37">
        <v>37.06</v>
      </c>
      <c r="J23" s="135">
        <f t="shared" si="1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7" t="s">
        <v>132</v>
      </c>
      <c r="B24" s="91"/>
      <c r="C24" s="182">
        <v>34.11</v>
      </c>
      <c r="D24" s="86">
        <f t="shared" si="2"/>
        <v>0</v>
      </c>
      <c r="E24" s="52"/>
      <c r="F24" s="201">
        <v>0</v>
      </c>
      <c r="G24" s="37"/>
      <c r="H24" s="119"/>
      <c r="I24" s="201">
        <v>0</v>
      </c>
      <c r="J24" s="200">
        <f t="shared" si="1"/>
        <v>-34.11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7" t="s">
        <v>133</v>
      </c>
      <c r="B25" s="91"/>
      <c r="C25" s="182">
        <v>98.21</v>
      </c>
      <c r="D25" s="86">
        <f t="shared" si="2"/>
        <v>98.21000000000001</v>
      </c>
      <c r="E25" s="53"/>
      <c r="F25" s="36">
        <v>23.57</v>
      </c>
      <c r="G25" s="36"/>
      <c r="H25" s="123"/>
      <c r="I25" s="36">
        <v>74.64</v>
      </c>
      <c r="J25" s="135">
        <f t="shared" si="1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7" t="s">
        <v>139</v>
      </c>
      <c r="B26" s="91"/>
      <c r="C26" s="182">
        <v>185.87</v>
      </c>
      <c r="D26" s="86">
        <f t="shared" si="2"/>
        <v>185.87</v>
      </c>
      <c r="E26" s="53"/>
      <c r="F26" s="36"/>
      <c r="G26" s="36"/>
      <c r="H26" s="123"/>
      <c r="I26" s="36">
        <v>185.87</v>
      </c>
      <c r="J26" s="135">
        <f t="shared" si="1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7" t="s">
        <v>122</v>
      </c>
      <c r="B27" s="91"/>
      <c r="C27" s="182">
        <v>1.57</v>
      </c>
      <c r="D27" s="86">
        <f t="shared" si="2"/>
        <v>1.5699999999999998</v>
      </c>
      <c r="E27" s="53"/>
      <c r="F27" s="36">
        <v>0.38</v>
      </c>
      <c r="G27" s="36"/>
      <c r="H27" s="123"/>
      <c r="I27" s="36">
        <v>1.19</v>
      </c>
      <c r="J27" s="135">
        <f t="shared" si="1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8" t="s">
        <v>102</v>
      </c>
      <c r="B28" s="92"/>
      <c r="C28" s="182">
        <v>1207.3</v>
      </c>
      <c r="D28" s="158">
        <f>D29+D30+D31+D32</f>
        <v>1207.3</v>
      </c>
      <c r="E28" s="53"/>
      <c r="F28" s="36">
        <f>F29+F30+F31+F32</f>
        <v>1163.1</v>
      </c>
      <c r="G28" s="36"/>
      <c r="H28" s="123">
        <f>H29+H30+H31+H32</f>
        <v>44.2</v>
      </c>
      <c r="I28" s="36"/>
      <c r="J28" s="135">
        <f t="shared" si="1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7" t="s">
        <v>41</v>
      </c>
      <c r="B29" s="93">
        <f>D29/C29*100</f>
        <v>100</v>
      </c>
      <c r="C29" s="182">
        <v>1196.2</v>
      </c>
      <c r="D29" s="86">
        <f t="shared" si="2"/>
        <v>1196.2</v>
      </c>
      <c r="E29" s="53"/>
      <c r="F29" s="36">
        <v>1152</v>
      </c>
      <c r="G29" s="36"/>
      <c r="H29" s="123">
        <v>44.2</v>
      </c>
      <c r="I29" s="36"/>
      <c r="J29" s="135">
        <f t="shared" si="1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7" t="s">
        <v>42</v>
      </c>
      <c r="B30" s="93">
        <f>D30/C30*100</f>
        <v>100</v>
      </c>
      <c r="C30" s="182">
        <v>5</v>
      </c>
      <c r="D30" s="86">
        <f t="shared" si="2"/>
        <v>5</v>
      </c>
      <c r="E30" s="53"/>
      <c r="F30" s="36">
        <v>5</v>
      </c>
      <c r="G30" s="36"/>
      <c r="H30" s="123"/>
      <c r="I30" s="36"/>
      <c r="J30" s="135">
        <f t="shared" si="1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7" t="s">
        <v>43</v>
      </c>
      <c r="B31" s="93">
        <f>D31/C31*100</f>
        <v>100</v>
      </c>
      <c r="C31" s="182">
        <v>6.1</v>
      </c>
      <c r="D31" s="101">
        <f t="shared" si="2"/>
        <v>6.1</v>
      </c>
      <c r="E31" s="53"/>
      <c r="F31" s="36">
        <v>6.1</v>
      </c>
      <c r="G31" s="36"/>
      <c r="H31" s="123"/>
      <c r="I31" s="36"/>
      <c r="J31" s="135">
        <f t="shared" si="1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thickBot="1">
      <c r="A32" s="19"/>
      <c r="B32" s="94"/>
      <c r="C32" s="183"/>
      <c r="D32" s="101">
        <f t="shared" si="2"/>
        <v>0</v>
      </c>
      <c r="E32" s="54"/>
      <c r="F32" s="41"/>
      <c r="G32" s="41"/>
      <c r="H32" s="130"/>
      <c r="I32" s="41"/>
      <c r="J32" s="135">
        <f t="shared" si="1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.5" thickBot="1">
      <c r="A33" s="12" t="s">
        <v>45</v>
      </c>
      <c r="B33" s="95"/>
      <c r="C33" s="129">
        <v>0</v>
      </c>
      <c r="D33" s="102">
        <f t="shared" si="2"/>
        <v>0</v>
      </c>
      <c r="E33" s="48">
        <f>E34+E35</f>
        <v>0</v>
      </c>
      <c r="F33" s="31">
        <f>F34+F35</f>
        <v>0</v>
      </c>
      <c r="G33" s="31">
        <f>G34+G35</f>
        <v>0</v>
      </c>
      <c r="H33" s="118">
        <f>H34+H35</f>
        <v>0</v>
      </c>
      <c r="I33" s="31">
        <f>I34+I35</f>
        <v>0</v>
      </c>
      <c r="J33" s="150">
        <f t="shared" si="1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6"/>
      <c r="B34" s="90"/>
      <c r="C34" s="181">
        <v>0</v>
      </c>
      <c r="D34" s="86">
        <f t="shared" si="2"/>
        <v>0</v>
      </c>
      <c r="E34" s="108"/>
      <c r="F34" s="40"/>
      <c r="G34" s="40"/>
      <c r="H34" s="131"/>
      <c r="I34" s="40"/>
      <c r="J34" s="149">
        <f t="shared" si="1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5" thickBot="1">
      <c r="A35" s="19"/>
      <c r="B35" s="94"/>
      <c r="C35" s="183">
        <v>0</v>
      </c>
      <c r="D35" s="103">
        <f t="shared" si="2"/>
        <v>0</v>
      </c>
      <c r="E35" s="109"/>
      <c r="F35" s="110"/>
      <c r="G35" s="110"/>
      <c r="H35" s="132"/>
      <c r="I35" s="110"/>
      <c r="J35" s="148">
        <f t="shared" si="1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3.5" thickBot="1">
      <c r="A36" s="12" t="s">
        <v>55</v>
      </c>
      <c r="B36" s="95"/>
      <c r="C36" s="129">
        <v>155.45</v>
      </c>
      <c r="D36" s="161">
        <f t="shared" si="2"/>
        <v>168.46</v>
      </c>
      <c r="E36" s="48">
        <f>E37+E38</f>
        <v>0</v>
      </c>
      <c r="F36" s="31">
        <f>F37+F38</f>
        <v>168.46</v>
      </c>
      <c r="G36" s="31">
        <f>G37+G38</f>
        <v>0</v>
      </c>
      <c r="H36" s="118">
        <f>H37+H38</f>
        <v>0</v>
      </c>
      <c r="I36" s="31">
        <f>I37+I38</f>
        <v>0</v>
      </c>
      <c r="J36" s="150">
        <f t="shared" si="1"/>
        <v>13.01000000000002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6" t="s">
        <v>57</v>
      </c>
      <c r="B37" s="90">
        <f>D37/C37*100</f>
        <v>108.43553306080071</v>
      </c>
      <c r="C37" s="181">
        <v>154.11</v>
      </c>
      <c r="D37" s="193">
        <f t="shared" si="2"/>
        <v>167.11</v>
      </c>
      <c r="E37" s="55"/>
      <c r="F37" s="212">
        <v>167.11</v>
      </c>
      <c r="G37" s="32"/>
      <c r="H37" s="117"/>
      <c r="I37" s="32"/>
      <c r="J37" s="213">
        <f t="shared" si="1"/>
        <v>13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3.5" thickBot="1">
      <c r="A38" s="19" t="s">
        <v>56</v>
      </c>
      <c r="B38" s="94">
        <f>D38/C38*100</f>
        <v>100</v>
      </c>
      <c r="C38" s="183">
        <v>1.35</v>
      </c>
      <c r="D38" s="103">
        <f t="shared" si="2"/>
        <v>1.35</v>
      </c>
      <c r="E38" s="56"/>
      <c r="F38" s="110">
        <v>1.35</v>
      </c>
      <c r="G38" s="110"/>
      <c r="H38" s="132"/>
      <c r="I38" s="110"/>
      <c r="J38" s="148">
        <f t="shared" si="1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3.5" thickBot="1">
      <c r="A39" s="12" t="s">
        <v>58</v>
      </c>
      <c r="B39" s="95"/>
      <c r="C39" s="129">
        <v>1269.69</v>
      </c>
      <c r="D39" s="13">
        <f aca="true" t="shared" si="4" ref="D39:I39">D40+D41+D42+D43+D44+D45+D46+D47+D48+D49+D50+D51+D52</f>
        <v>1271.69</v>
      </c>
      <c r="E39" s="48">
        <f t="shared" si="4"/>
        <v>0</v>
      </c>
      <c r="F39" s="31">
        <f t="shared" si="4"/>
        <v>167.38</v>
      </c>
      <c r="G39" s="31">
        <f t="shared" si="4"/>
        <v>875.3</v>
      </c>
      <c r="H39" s="118">
        <f t="shared" si="4"/>
        <v>229.01</v>
      </c>
      <c r="I39" s="31">
        <f t="shared" si="4"/>
        <v>0</v>
      </c>
      <c r="J39" s="150">
        <f t="shared" si="1"/>
        <v>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80"/>
      <c r="B40" s="90"/>
      <c r="C40" s="181">
        <v>0</v>
      </c>
      <c r="D40" s="86">
        <f t="shared" si="2"/>
        <v>0</v>
      </c>
      <c r="E40" s="108"/>
      <c r="F40" s="40"/>
      <c r="G40" s="40"/>
      <c r="H40" s="131"/>
      <c r="I40" s="40"/>
      <c r="J40" s="149">
        <f t="shared" si="1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7"/>
      <c r="B41" s="93"/>
      <c r="C41" s="182">
        <v>0</v>
      </c>
      <c r="D41" s="86">
        <f t="shared" si="2"/>
        <v>0</v>
      </c>
      <c r="E41" s="57"/>
      <c r="F41" s="37"/>
      <c r="G41" s="37"/>
      <c r="H41" s="119"/>
      <c r="I41" s="37"/>
      <c r="J41" s="135">
        <f t="shared" si="1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7"/>
      <c r="B42" s="93"/>
      <c r="C42" s="182">
        <v>0</v>
      </c>
      <c r="D42" s="86">
        <f t="shared" si="2"/>
        <v>0</v>
      </c>
      <c r="E42" s="57"/>
      <c r="F42" s="37"/>
      <c r="G42" s="37"/>
      <c r="H42" s="119"/>
      <c r="I42" s="37"/>
      <c r="J42" s="135">
        <f t="shared" si="1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7" t="s">
        <v>59</v>
      </c>
      <c r="B43" s="93"/>
      <c r="C43" s="182">
        <v>0.4</v>
      </c>
      <c r="D43" s="86">
        <f t="shared" si="2"/>
        <v>0.4</v>
      </c>
      <c r="E43" s="57"/>
      <c r="F43" s="37">
        <v>0.4</v>
      </c>
      <c r="G43" s="37"/>
      <c r="H43" s="119"/>
      <c r="I43" s="37"/>
      <c r="J43" s="135">
        <f t="shared" si="1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7"/>
      <c r="B44" s="93"/>
      <c r="C44" s="182">
        <v>0</v>
      </c>
      <c r="D44" s="86">
        <f t="shared" si="2"/>
        <v>0</v>
      </c>
      <c r="E44" s="58"/>
      <c r="F44" s="36"/>
      <c r="G44" s="36"/>
      <c r="H44" s="123"/>
      <c r="I44" s="36"/>
      <c r="J44" s="135">
        <f t="shared" si="1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7"/>
      <c r="B45" s="93"/>
      <c r="C45" s="182">
        <v>0</v>
      </c>
      <c r="D45" s="86">
        <f t="shared" si="2"/>
        <v>0</v>
      </c>
      <c r="E45" s="58"/>
      <c r="F45" s="36"/>
      <c r="G45" s="36"/>
      <c r="H45" s="123"/>
      <c r="I45" s="36"/>
      <c r="J45" s="135">
        <f t="shared" si="1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7"/>
      <c r="B46" s="93"/>
      <c r="C46" s="182">
        <v>0</v>
      </c>
      <c r="D46" s="86">
        <f t="shared" si="2"/>
        <v>0</v>
      </c>
      <c r="E46" s="58"/>
      <c r="F46" s="36"/>
      <c r="G46" s="36"/>
      <c r="H46" s="123"/>
      <c r="I46" s="36"/>
      <c r="J46" s="135">
        <f t="shared" si="1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7" t="s">
        <v>60</v>
      </c>
      <c r="B47" s="93"/>
      <c r="C47" s="182">
        <v>86.3</v>
      </c>
      <c r="D47" s="86">
        <f t="shared" si="2"/>
        <v>86.3</v>
      </c>
      <c r="E47" s="58"/>
      <c r="F47" s="36">
        <v>86.3</v>
      </c>
      <c r="G47" s="36"/>
      <c r="H47" s="123"/>
      <c r="I47" s="36"/>
      <c r="J47" s="135">
        <f t="shared" si="1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7" t="s">
        <v>112</v>
      </c>
      <c r="B48" s="93"/>
      <c r="C48" s="182">
        <v>65.43</v>
      </c>
      <c r="D48" s="86">
        <f t="shared" si="2"/>
        <v>65.43</v>
      </c>
      <c r="E48" s="58"/>
      <c r="F48" s="36">
        <v>65.43</v>
      </c>
      <c r="G48" s="36"/>
      <c r="H48" s="123"/>
      <c r="I48" s="36"/>
      <c r="J48" s="135">
        <f t="shared" si="1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7" t="s">
        <v>126</v>
      </c>
      <c r="B49" s="93"/>
      <c r="C49" s="182">
        <v>64.13</v>
      </c>
      <c r="D49" s="86">
        <f t="shared" si="2"/>
        <v>64.13</v>
      </c>
      <c r="E49" s="58"/>
      <c r="F49" s="36"/>
      <c r="G49" s="36"/>
      <c r="H49" s="123">
        <v>64.13</v>
      </c>
      <c r="I49" s="36"/>
      <c r="J49" s="135">
        <f t="shared" si="1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20" t="s">
        <v>186</v>
      </c>
      <c r="B50" s="93"/>
      <c r="C50" s="182">
        <v>30.72</v>
      </c>
      <c r="D50" s="86">
        <f t="shared" si="2"/>
        <v>30.72</v>
      </c>
      <c r="E50" s="58"/>
      <c r="F50" s="36"/>
      <c r="G50" s="36"/>
      <c r="H50" s="123">
        <v>30.72</v>
      </c>
      <c r="I50" s="36"/>
      <c r="J50" s="159">
        <f t="shared" si="1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20" t="s">
        <v>187</v>
      </c>
      <c r="B51" s="93"/>
      <c r="C51" s="182">
        <v>9.68</v>
      </c>
      <c r="D51" s="86">
        <f t="shared" si="2"/>
        <v>9.68</v>
      </c>
      <c r="E51" s="58"/>
      <c r="F51" s="36">
        <v>9.68</v>
      </c>
      <c r="G51" s="36"/>
      <c r="H51" s="123"/>
      <c r="I51" s="36"/>
      <c r="J51" s="135">
        <f t="shared" si="1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3.5" thickBot="1">
      <c r="A52" s="19" t="s">
        <v>182</v>
      </c>
      <c r="B52" s="94"/>
      <c r="C52" s="183">
        <v>1013.03</v>
      </c>
      <c r="D52" s="103">
        <f t="shared" si="2"/>
        <v>1015.03</v>
      </c>
      <c r="E52" s="59"/>
      <c r="F52" s="214">
        <v>5.57</v>
      </c>
      <c r="G52" s="41">
        <v>875.3</v>
      </c>
      <c r="H52" s="130">
        <v>134.16</v>
      </c>
      <c r="I52" s="41"/>
      <c r="J52" s="209">
        <f t="shared" si="1"/>
        <v>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.5" thickBot="1">
      <c r="A53" s="12" t="s">
        <v>61</v>
      </c>
      <c r="B53" s="95"/>
      <c r="C53" s="129">
        <v>1353.95</v>
      </c>
      <c r="D53" s="13">
        <f aca="true" t="shared" si="5" ref="D53:I53">D54+D55+D56+D57+D58+D59+D60+D61+D62+D63+D64</f>
        <v>1353.9499999999998</v>
      </c>
      <c r="E53" s="28">
        <f t="shared" si="5"/>
        <v>12.05</v>
      </c>
      <c r="F53" s="28">
        <f t="shared" si="5"/>
        <v>685.0999999999999</v>
      </c>
      <c r="G53" s="28">
        <f t="shared" si="5"/>
        <v>598.5</v>
      </c>
      <c r="H53" s="113">
        <f t="shared" si="5"/>
        <v>58.3</v>
      </c>
      <c r="I53" s="31">
        <f t="shared" si="5"/>
        <v>0</v>
      </c>
      <c r="J53" s="150">
        <f t="shared" si="1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6" t="s">
        <v>62</v>
      </c>
      <c r="B54" s="90">
        <f>D54/C54*100</f>
        <v>99.99999999999997</v>
      </c>
      <c r="C54" s="181">
        <v>576.35</v>
      </c>
      <c r="D54" s="86">
        <f t="shared" si="2"/>
        <v>576.3499999999999</v>
      </c>
      <c r="E54" s="60">
        <v>12.05</v>
      </c>
      <c r="F54" s="32">
        <v>564.3</v>
      </c>
      <c r="G54" s="32"/>
      <c r="H54" s="117"/>
      <c r="I54" s="32"/>
      <c r="J54" s="149">
        <f t="shared" si="1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80" t="s">
        <v>176</v>
      </c>
      <c r="B55" s="93"/>
      <c r="C55" s="182">
        <v>23.8</v>
      </c>
      <c r="D55" s="86">
        <f t="shared" si="2"/>
        <v>23.8</v>
      </c>
      <c r="E55" s="60"/>
      <c r="F55" s="32"/>
      <c r="G55" s="32"/>
      <c r="H55" s="117">
        <v>23.8</v>
      </c>
      <c r="I55" s="36"/>
      <c r="J55" s="135">
        <f t="shared" si="1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7" t="s">
        <v>101</v>
      </c>
      <c r="B56" s="93">
        <f>D56/C56*100</f>
        <v>100</v>
      </c>
      <c r="C56" s="182">
        <v>22</v>
      </c>
      <c r="D56" s="86">
        <f t="shared" si="2"/>
        <v>22</v>
      </c>
      <c r="E56" s="58"/>
      <c r="F56" s="36">
        <v>22</v>
      </c>
      <c r="G56" s="36"/>
      <c r="H56" s="123"/>
      <c r="I56" s="36"/>
      <c r="J56" s="135">
        <f t="shared" si="1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7" t="s">
        <v>67</v>
      </c>
      <c r="B57" s="93">
        <f>D57/C57*100</f>
        <v>100</v>
      </c>
      <c r="C57" s="182">
        <v>10</v>
      </c>
      <c r="D57" s="86">
        <f t="shared" si="2"/>
        <v>10</v>
      </c>
      <c r="E57" s="58"/>
      <c r="F57" s="36">
        <v>10</v>
      </c>
      <c r="G57" s="36"/>
      <c r="H57" s="123"/>
      <c r="I57" s="36"/>
      <c r="J57" s="135">
        <f t="shared" si="1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 customHeight="1">
      <c r="A58" s="17"/>
      <c r="B58" s="93"/>
      <c r="C58" s="182">
        <v>0</v>
      </c>
      <c r="D58" s="86">
        <f t="shared" si="2"/>
        <v>0</v>
      </c>
      <c r="E58" s="58"/>
      <c r="F58" s="36"/>
      <c r="G58" s="36"/>
      <c r="H58" s="123"/>
      <c r="I58" s="36"/>
      <c r="J58" s="135">
        <f t="shared" si="1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" customHeight="1">
      <c r="A59" s="20" t="s">
        <v>196</v>
      </c>
      <c r="B59" s="93">
        <f>D59/C59*100</f>
        <v>100</v>
      </c>
      <c r="C59" s="182">
        <v>88.8</v>
      </c>
      <c r="D59" s="86">
        <f t="shared" si="2"/>
        <v>88.8</v>
      </c>
      <c r="E59" s="58"/>
      <c r="F59" s="36">
        <v>88.8</v>
      </c>
      <c r="G59" s="36"/>
      <c r="H59" s="123"/>
      <c r="I59" s="36"/>
      <c r="J59" s="135">
        <f t="shared" si="1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" customHeight="1">
      <c r="A60" s="20" t="s">
        <v>172</v>
      </c>
      <c r="B60" s="93"/>
      <c r="C60" s="182">
        <v>633</v>
      </c>
      <c r="D60" s="86">
        <f t="shared" si="2"/>
        <v>633</v>
      </c>
      <c r="E60" s="58"/>
      <c r="F60" s="36"/>
      <c r="G60" s="36">
        <v>598.5</v>
      </c>
      <c r="H60" s="123">
        <v>34.5</v>
      </c>
      <c r="I60" s="36"/>
      <c r="J60" s="135">
        <f t="shared" si="1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>
      <c r="A61" s="17"/>
      <c r="B61" s="93"/>
      <c r="C61" s="182">
        <v>0</v>
      </c>
      <c r="D61" s="86">
        <f t="shared" si="2"/>
        <v>0</v>
      </c>
      <c r="E61" s="58"/>
      <c r="F61" s="36"/>
      <c r="G61" s="36"/>
      <c r="H61" s="123"/>
      <c r="I61" s="36"/>
      <c r="J61" s="135">
        <f t="shared" si="1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>
      <c r="A62" s="17"/>
      <c r="B62" s="93"/>
      <c r="C62" s="182">
        <v>0</v>
      </c>
      <c r="D62" s="86">
        <f t="shared" si="2"/>
        <v>0</v>
      </c>
      <c r="E62" s="58"/>
      <c r="F62" s="36"/>
      <c r="G62" s="36"/>
      <c r="H62" s="123"/>
      <c r="I62" s="36"/>
      <c r="J62" s="135">
        <f t="shared" si="1"/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>
      <c r="A63" s="17"/>
      <c r="B63" s="93"/>
      <c r="C63" s="182">
        <v>0</v>
      </c>
      <c r="D63" s="86">
        <f t="shared" si="2"/>
        <v>0</v>
      </c>
      <c r="E63" s="58"/>
      <c r="F63" s="36"/>
      <c r="G63" s="36"/>
      <c r="H63" s="123"/>
      <c r="I63" s="36"/>
      <c r="J63" s="135">
        <f t="shared" si="1"/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 thickBot="1">
      <c r="A64" s="19"/>
      <c r="B64" s="94"/>
      <c r="C64" s="183">
        <v>0</v>
      </c>
      <c r="D64" s="103">
        <f t="shared" si="2"/>
        <v>0</v>
      </c>
      <c r="E64" s="59"/>
      <c r="F64" s="41"/>
      <c r="G64" s="41"/>
      <c r="H64" s="130"/>
      <c r="I64" s="41"/>
      <c r="J64" s="148">
        <f t="shared" si="1"/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 thickBot="1">
      <c r="A65" s="12" t="s">
        <v>63</v>
      </c>
      <c r="B65" s="95"/>
      <c r="C65" s="129">
        <v>579.4</v>
      </c>
      <c r="D65" s="13">
        <f aca="true" t="shared" si="6" ref="D65:I65">D66+D73+D77</f>
        <v>579.4</v>
      </c>
      <c r="E65" s="48">
        <f t="shared" si="6"/>
        <v>31.52</v>
      </c>
      <c r="F65" s="31">
        <f t="shared" si="6"/>
        <v>214.85</v>
      </c>
      <c r="G65" s="31">
        <f t="shared" si="6"/>
        <v>21.72</v>
      </c>
      <c r="H65" s="118">
        <f t="shared" si="6"/>
        <v>311.31</v>
      </c>
      <c r="I65" s="31">
        <f t="shared" si="6"/>
        <v>0</v>
      </c>
      <c r="J65" s="150">
        <f t="shared" si="1"/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3.5" customHeight="1">
      <c r="A66" s="16" t="s">
        <v>64</v>
      </c>
      <c r="B66" s="90"/>
      <c r="C66" s="181">
        <v>174.32</v>
      </c>
      <c r="D66" s="157">
        <f>D67+D68+D69+D70+D71+D72</f>
        <v>174.32</v>
      </c>
      <c r="E66" s="60">
        <f>E67+E68+E69+E70+E71+E72</f>
        <v>22.52</v>
      </c>
      <c r="F66" s="32">
        <f>F67+F68+F69+F70+F71+F72</f>
        <v>8.47</v>
      </c>
      <c r="G66" s="32">
        <f>G67+G68+G69+G70+G71+G72</f>
        <v>21.72</v>
      </c>
      <c r="H66" s="117">
        <f>H67+H68+H69+H70+H71+H72</f>
        <v>121.61</v>
      </c>
      <c r="I66" s="32"/>
      <c r="J66" s="149">
        <f t="shared" si="1"/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7" t="s">
        <v>113</v>
      </c>
      <c r="B67" s="93"/>
      <c r="C67" s="182">
        <v>22.52</v>
      </c>
      <c r="D67" s="86">
        <f t="shared" si="2"/>
        <v>22.52</v>
      </c>
      <c r="E67" s="58">
        <v>22.52</v>
      </c>
      <c r="F67" s="36"/>
      <c r="G67" s="36"/>
      <c r="H67" s="123"/>
      <c r="I67" s="36"/>
      <c r="J67" s="135">
        <f t="shared" si="1"/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7" t="s">
        <v>138</v>
      </c>
      <c r="B68" s="93"/>
      <c r="C68" s="182">
        <v>31.72</v>
      </c>
      <c r="D68" s="86">
        <f t="shared" si="2"/>
        <v>31.72</v>
      </c>
      <c r="E68" s="58"/>
      <c r="F68" s="36"/>
      <c r="G68" s="36">
        <v>21.72</v>
      </c>
      <c r="H68" s="123">
        <v>10</v>
      </c>
      <c r="I68" s="36"/>
      <c r="J68" s="135">
        <f aca="true" t="shared" si="7" ref="J68:J131">D68-C68</f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20" t="s">
        <v>171</v>
      </c>
      <c r="B69" s="93"/>
      <c r="C69" s="182">
        <v>8.47</v>
      </c>
      <c r="D69" s="86">
        <f t="shared" si="2"/>
        <v>8.47</v>
      </c>
      <c r="E69" s="58"/>
      <c r="F69" s="36">
        <v>8.47</v>
      </c>
      <c r="G69" s="36"/>
      <c r="H69" s="123"/>
      <c r="I69" s="36"/>
      <c r="J69" s="135">
        <f t="shared" si="7"/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20" t="s">
        <v>177</v>
      </c>
      <c r="B70" s="93"/>
      <c r="C70" s="182">
        <v>32.08</v>
      </c>
      <c r="D70" s="86">
        <f t="shared" si="2"/>
        <v>32.08</v>
      </c>
      <c r="E70" s="58"/>
      <c r="F70" s="36"/>
      <c r="G70" s="36"/>
      <c r="H70" s="123">
        <v>32.08</v>
      </c>
      <c r="I70" s="36"/>
      <c r="J70" s="135">
        <f t="shared" si="7"/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7"/>
      <c r="B71" s="93"/>
      <c r="C71" s="182">
        <v>0</v>
      </c>
      <c r="D71" s="86">
        <f t="shared" si="2"/>
        <v>0</v>
      </c>
      <c r="E71" s="58"/>
      <c r="F71" s="36"/>
      <c r="G71" s="36"/>
      <c r="H71" s="123">
        <v>0</v>
      </c>
      <c r="I71" s="36"/>
      <c r="J71" s="135">
        <f t="shared" si="7"/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7" t="s">
        <v>129</v>
      </c>
      <c r="B72" s="93"/>
      <c r="C72" s="182">
        <v>79.53</v>
      </c>
      <c r="D72" s="86">
        <f aca="true" t="shared" si="8" ref="D72:D134">E72+F72+G72+H72+I72</f>
        <v>79.53</v>
      </c>
      <c r="E72" s="58"/>
      <c r="F72" s="36"/>
      <c r="G72" s="36"/>
      <c r="H72" s="123">
        <v>79.53</v>
      </c>
      <c r="I72" s="36"/>
      <c r="J72" s="135">
        <f t="shared" si="7"/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17" t="s">
        <v>123</v>
      </c>
      <c r="B73" s="93"/>
      <c r="C73" s="182">
        <v>112.32</v>
      </c>
      <c r="D73" s="158">
        <f>D74+D75+D76</f>
        <v>112.32</v>
      </c>
      <c r="E73" s="58">
        <f>E74+E75+E76</f>
        <v>9</v>
      </c>
      <c r="F73" s="36"/>
      <c r="G73" s="36"/>
      <c r="H73" s="123">
        <f>H74+H75+H76</f>
        <v>103.32</v>
      </c>
      <c r="I73" s="36"/>
      <c r="J73" s="159">
        <f t="shared" si="7"/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20" t="s">
        <v>174</v>
      </c>
      <c r="B74" s="93"/>
      <c r="C74" s="182">
        <v>78.11</v>
      </c>
      <c r="D74" s="86">
        <f t="shared" si="8"/>
        <v>78.11</v>
      </c>
      <c r="E74" s="58"/>
      <c r="F74" s="36"/>
      <c r="G74" s="36"/>
      <c r="H74" s="189">
        <v>78.11</v>
      </c>
      <c r="I74" s="36"/>
      <c r="J74" s="159">
        <f t="shared" si="7"/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17" t="s">
        <v>128</v>
      </c>
      <c r="B75" s="93"/>
      <c r="C75" s="182">
        <v>25.21</v>
      </c>
      <c r="D75" s="86">
        <f t="shared" si="8"/>
        <v>25.21</v>
      </c>
      <c r="E75" s="58"/>
      <c r="F75" s="36"/>
      <c r="G75" s="36"/>
      <c r="H75" s="123">
        <v>25.21</v>
      </c>
      <c r="I75" s="36"/>
      <c r="J75" s="159">
        <f t="shared" si="7"/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44" t="s">
        <v>135</v>
      </c>
      <c r="B76" s="93"/>
      <c r="C76" s="182">
        <v>9</v>
      </c>
      <c r="D76" s="86">
        <f t="shared" si="8"/>
        <v>9</v>
      </c>
      <c r="E76" s="58">
        <v>9</v>
      </c>
      <c r="F76" s="36"/>
      <c r="G76" s="36"/>
      <c r="H76" s="123"/>
      <c r="I76" s="36"/>
      <c r="J76" s="135">
        <f t="shared" si="7"/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7" t="s">
        <v>65</v>
      </c>
      <c r="B77" s="93"/>
      <c r="C77" s="182">
        <v>292.76</v>
      </c>
      <c r="D77" s="158">
        <f>D78+D79+D80+D81+D82+D83+D84+D85+D86+D87+D88</f>
        <v>292.76</v>
      </c>
      <c r="E77" s="58"/>
      <c r="F77" s="36">
        <f>F78+F79+F80+F81+F82+F83+F84+F85+F86+F87+F88</f>
        <v>206.38</v>
      </c>
      <c r="G77" s="36"/>
      <c r="H77" s="123">
        <f>H78+H79+H80+H81+H82+H83+H84+H85+H86+H87+H88</f>
        <v>86.38</v>
      </c>
      <c r="I77" s="36"/>
      <c r="J77" s="135">
        <f t="shared" si="7"/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17" t="s">
        <v>217</v>
      </c>
      <c r="B78" s="93"/>
      <c r="C78" s="182">
        <v>176.38</v>
      </c>
      <c r="D78" s="86">
        <f t="shared" si="8"/>
        <v>176.38</v>
      </c>
      <c r="E78" s="58"/>
      <c r="F78" s="36">
        <v>156.38</v>
      </c>
      <c r="G78" s="36"/>
      <c r="H78" s="123">
        <v>20</v>
      </c>
      <c r="I78" s="36"/>
      <c r="J78" s="135">
        <f t="shared" si="7"/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7" t="s">
        <v>185</v>
      </c>
      <c r="B79" s="93"/>
      <c r="C79" s="182">
        <v>50</v>
      </c>
      <c r="D79" s="86">
        <f t="shared" si="8"/>
        <v>50</v>
      </c>
      <c r="E79" s="58"/>
      <c r="F79" s="36">
        <v>50</v>
      </c>
      <c r="G79" s="36"/>
      <c r="H79" s="123"/>
      <c r="I79" s="36"/>
      <c r="J79" s="135">
        <f t="shared" si="7"/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7"/>
      <c r="B80" s="93"/>
      <c r="C80" s="182">
        <v>0</v>
      </c>
      <c r="D80" s="86">
        <f t="shared" si="8"/>
        <v>0</v>
      </c>
      <c r="E80" s="58"/>
      <c r="F80" s="36"/>
      <c r="G80" s="36"/>
      <c r="H80" s="123"/>
      <c r="I80" s="36"/>
      <c r="J80" s="135">
        <f t="shared" si="7"/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20" t="s">
        <v>100</v>
      </c>
      <c r="B81" s="93"/>
      <c r="C81" s="182">
        <v>66.38</v>
      </c>
      <c r="D81" s="101">
        <f t="shared" si="8"/>
        <v>66.38</v>
      </c>
      <c r="E81" s="58"/>
      <c r="F81" s="36"/>
      <c r="G81" s="36"/>
      <c r="H81" s="123">
        <v>66.38</v>
      </c>
      <c r="I81" s="36"/>
      <c r="J81" s="135">
        <f t="shared" si="7"/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7"/>
      <c r="B82" s="93"/>
      <c r="C82" s="182">
        <v>0</v>
      </c>
      <c r="D82" s="86">
        <f t="shared" si="8"/>
        <v>0</v>
      </c>
      <c r="E82" s="58"/>
      <c r="F82" s="36"/>
      <c r="G82" s="36"/>
      <c r="H82" s="123"/>
      <c r="I82" s="36"/>
      <c r="J82" s="135">
        <f t="shared" si="7"/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7"/>
      <c r="B83" s="93"/>
      <c r="C83" s="182">
        <v>0</v>
      </c>
      <c r="D83" s="86">
        <f t="shared" si="8"/>
        <v>0</v>
      </c>
      <c r="E83" s="58"/>
      <c r="F83" s="36"/>
      <c r="G83" s="36"/>
      <c r="H83" s="123"/>
      <c r="I83" s="36"/>
      <c r="J83" s="135">
        <f t="shared" si="7"/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9"/>
      <c r="B84" s="93"/>
      <c r="C84" s="182">
        <v>0</v>
      </c>
      <c r="D84" s="86">
        <f t="shared" si="8"/>
        <v>0</v>
      </c>
      <c r="E84" s="58"/>
      <c r="F84" s="41"/>
      <c r="G84" s="41"/>
      <c r="H84" s="130"/>
      <c r="I84" s="36"/>
      <c r="J84" s="135">
        <f t="shared" si="7"/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9"/>
      <c r="B85" s="93"/>
      <c r="C85" s="182">
        <v>0</v>
      </c>
      <c r="D85" s="86">
        <f t="shared" si="8"/>
        <v>0</v>
      </c>
      <c r="E85" s="58"/>
      <c r="F85" s="41"/>
      <c r="G85" s="41"/>
      <c r="H85" s="130"/>
      <c r="I85" s="36"/>
      <c r="J85" s="135">
        <f t="shared" si="7"/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20"/>
      <c r="B86" s="93"/>
      <c r="C86" s="182">
        <v>0</v>
      </c>
      <c r="D86" s="86">
        <f t="shared" si="8"/>
        <v>0</v>
      </c>
      <c r="E86" s="58"/>
      <c r="F86" s="36"/>
      <c r="G86" s="36"/>
      <c r="H86" s="123"/>
      <c r="I86" s="36"/>
      <c r="J86" s="135">
        <f t="shared" si="7"/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21"/>
      <c r="B87" s="93"/>
      <c r="C87" s="182">
        <v>0</v>
      </c>
      <c r="D87" s="86">
        <f t="shared" si="8"/>
        <v>0</v>
      </c>
      <c r="E87" s="58"/>
      <c r="F87" s="36"/>
      <c r="G87" s="36"/>
      <c r="H87" s="123"/>
      <c r="I87" s="36"/>
      <c r="J87" s="135">
        <f t="shared" si="7"/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3.5" thickBot="1">
      <c r="A88" s="22"/>
      <c r="B88" s="94"/>
      <c r="C88" s="183">
        <v>0</v>
      </c>
      <c r="D88" s="103">
        <f t="shared" si="8"/>
        <v>0</v>
      </c>
      <c r="E88" s="59"/>
      <c r="F88" s="41"/>
      <c r="G88" s="41"/>
      <c r="H88" s="130"/>
      <c r="I88" s="41"/>
      <c r="J88" s="148">
        <f t="shared" si="7"/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3.5" thickBot="1">
      <c r="A89" s="12" t="s">
        <v>119</v>
      </c>
      <c r="B89" s="95"/>
      <c r="C89" s="129">
        <v>0</v>
      </c>
      <c r="D89" s="13">
        <f aca="true" t="shared" si="9" ref="D89:I89">D90</f>
        <v>0</v>
      </c>
      <c r="E89" s="48">
        <f t="shared" si="9"/>
        <v>0</v>
      </c>
      <c r="F89" s="31">
        <f t="shared" si="9"/>
        <v>0</v>
      </c>
      <c r="G89" s="31">
        <f t="shared" si="9"/>
        <v>0</v>
      </c>
      <c r="H89" s="118">
        <f t="shared" si="9"/>
        <v>0</v>
      </c>
      <c r="I89" s="31">
        <f t="shared" si="9"/>
        <v>0</v>
      </c>
      <c r="J89" s="150">
        <f t="shared" si="7"/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3.5" thickBot="1">
      <c r="A90" s="23" t="s">
        <v>120</v>
      </c>
      <c r="B90" s="96"/>
      <c r="C90" s="153">
        <v>0</v>
      </c>
      <c r="D90" s="103">
        <f t="shared" si="8"/>
        <v>0</v>
      </c>
      <c r="E90" s="111"/>
      <c r="F90" s="39"/>
      <c r="G90" s="39"/>
      <c r="H90" s="124"/>
      <c r="I90" s="39"/>
      <c r="J90" s="151">
        <f t="shared" si="7"/>
        <v>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3.5" thickBot="1">
      <c r="A91" s="12" t="s">
        <v>110</v>
      </c>
      <c r="B91" s="95"/>
      <c r="C91" s="129">
        <v>388.68</v>
      </c>
      <c r="D91" s="13">
        <f aca="true" t="shared" si="10" ref="D91:I91">D92+D93+D94+D95+D96+D97+D98+D99+D100+D101+D102</f>
        <v>409.41</v>
      </c>
      <c r="E91" s="48">
        <f t="shared" si="10"/>
        <v>6.7</v>
      </c>
      <c r="F91" s="31">
        <f t="shared" si="10"/>
        <v>353.65000000000003</v>
      </c>
      <c r="G91" s="31">
        <f t="shared" si="10"/>
        <v>6</v>
      </c>
      <c r="H91" s="118">
        <f t="shared" si="10"/>
        <v>43.06</v>
      </c>
      <c r="I91" s="31">
        <f t="shared" si="10"/>
        <v>0</v>
      </c>
      <c r="J91" s="150">
        <f t="shared" si="7"/>
        <v>20.730000000000018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6" t="s">
        <v>66</v>
      </c>
      <c r="B92" s="90">
        <f>D92/C92*100</f>
        <v>115.35555555555554</v>
      </c>
      <c r="C92" s="181">
        <v>135</v>
      </c>
      <c r="D92" s="86">
        <f t="shared" si="8"/>
        <v>155.73</v>
      </c>
      <c r="E92" s="215">
        <v>5</v>
      </c>
      <c r="F92" s="32">
        <v>135</v>
      </c>
      <c r="G92" s="32"/>
      <c r="H92" s="211">
        <v>15.73</v>
      </c>
      <c r="I92" s="32"/>
      <c r="J92" s="213">
        <f t="shared" si="7"/>
        <v>20.72999999999999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80" t="s">
        <v>175</v>
      </c>
      <c r="B93" s="93"/>
      <c r="C93" s="182">
        <v>12.26</v>
      </c>
      <c r="D93" s="86">
        <f t="shared" si="8"/>
        <v>12.26</v>
      </c>
      <c r="E93" s="60"/>
      <c r="F93" s="32"/>
      <c r="G93" s="32"/>
      <c r="H93" s="117">
        <v>12.26</v>
      </c>
      <c r="I93" s="36"/>
      <c r="J93" s="135">
        <f t="shared" si="7"/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7" t="s">
        <v>68</v>
      </c>
      <c r="B94" s="93"/>
      <c r="C94" s="182">
        <v>22.5</v>
      </c>
      <c r="D94" s="86">
        <f t="shared" si="8"/>
        <v>22.5</v>
      </c>
      <c r="E94" s="60"/>
      <c r="F94" s="36">
        <v>22.5</v>
      </c>
      <c r="G94" s="36"/>
      <c r="H94" s="123"/>
      <c r="I94" s="36"/>
      <c r="J94" s="135">
        <f t="shared" si="7"/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7" t="s">
        <v>99</v>
      </c>
      <c r="B95" s="93">
        <f>D95/C95*100</f>
        <v>100</v>
      </c>
      <c r="C95" s="182">
        <v>125.55</v>
      </c>
      <c r="D95" s="86">
        <f t="shared" si="8"/>
        <v>125.55</v>
      </c>
      <c r="E95" s="60"/>
      <c r="F95" s="36">
        <v>125.55</v>
      </c>
      <c r="G95" s="36"/>
      <c r="H95" s="123"/>
      <c r="I95" s="36"/>
      <c r="J95" s="135">
        <f t="shared" si="7"/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7" t="s">
        <v>98</v>
      </c>
      <c r="B96" s="93">
        <f>D96/C96*100</f>
        <v>100</v>
      </c>
      <c r="C96" s="182">
        <v>69.3</v>
      </c>
      <c r="D96" s="86">
        <f t="shared" si="8"/>
        <v>69.3</v>
      </c>
      <c r="E96" s="60"/>
      <c r="F96" s="36">
        <v>69.3</v>
      </c>
      <c r="G96" s="36"/>
      <c r="H96" s="123"/>
      <c r="I96" s="36"/>
      <c r="J96" s="135">
        <f t="shared" si="7"/>
        <v>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7" t="s">
        <v>97</v>
      </c>
      <c r="B97" s="93"/>
      <c r="C97" s="182">
        <v>0.4</v>
      </c>
      <c r="D97" s="86">
        <f t="shared" si="8"/>
        <v>0.4</v>
      </c>
      <c r="E97" s="60"/>
      <c r="F97" s="36">
        <v>0.4</v>
      </c>
      <c r="G97" s="36"/>
      <c r="H97" s="123"/>
      <c r="I97" s="36"/>
      <c r="J97" s="135">
        <f t="shared" si="7"/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7" t="s">
        <v>69</v>
      </c>
      <c r="B98" s="93"/>
      <c r="C98" s="182">
        <v>1.8</v>
      </c>
      <c r="D98" s="86">
        <f t="shared" si="8"/>
        <v>1.8</v>
      </c>
      <c r="E98" s="60">
        <v>1.7</v>
      </c>
      <c r="F98" s="36">
        <v>0.1</v>
      </c>
      <c r="G98" s="36"/>
      <c r="H98" s="123"/>
      <c r="I98" s="36"/>
      <c r="J98" s="135">
        <f t="shared" si="7"/>
        <v>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7" t="s">
        <v>197</v>
      </c>
      <c r="B99" s="93"/>
      <c r="C99" s="182">
        <v>11.6</v>
      </c>
      <c r="D99" s="86">
        <f t="shared" si="8"/>
        <v>11.6</v>
      </c>
      <c r="E99" s="60"/>
      <c r="F99" s="36"/>
      <c r="G99" s="36"/>
      <c r="H99" s="123">
        <v>11.6</v>
      </c>
      <c r="I99" s="36"/>
      <c r="J99" s="135">
        <f t="shared" si="7"/>
        <v>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7" t="s">
        <v>202</v>
      </c>
      <c r="B100" s="93"/>
      <c r="C100" s="182">
        <v>9.47</v>
      </c>
      <c r="D100" s="86">
        <f t="shared" si="8"/>
        <v>9.47</v>
      </c>
      <c r="E100" s="60"/>
      <c r="F100" s="36"/>
      <c r="G100" s="36">
        <v>6</v>
      </c>
      <c r="H100" s="123">
        <v>3.47</v>
      </c>
      <c r="I100" s="36"/>
      <c r="J100" s="159">
        <f t="shared" si="7"/>
        <v>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7" t="s">
        <v>70</v>
      </c>
      <c r="B101" s="93"/>
      <c r="C101" s="182">
        <v>0.8</v>
      </c>
      <c r="D101" s="86">
        <f t="shared" si="8"/>
        <v>0.8</v>
      </c>
      <c r="E101" s="60"/>
      <c r="F101" s="36">
        <v>0.8</v>
      </c>
      <c r="G101" s="36"/>
      <c r="H101" s="123"/>
      <c r="I101" s="36"/>
      <c r="J101" s="135">
        <f t="shared" si="7"/>
        <v>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3.5" thickBot="1">
      <c r="A102" s="19"/>
      <c r="B102" s="94"/>
      <c r="C102" s="183">
        <v>0</v>
      </c>
      <c r="D102" s="103">
        <f t="shared" si="8"/>
        <v>0</v>
      </c>
      <c r="E102" s="61"/>
      <c r="F102" s="41"/>
      <c r="G102" s="41"/>
      <c r="H102" s="130"/>
      <c r="I102" s="41"/>
      <c r="J102" s="148">
        <f t="shared" si="7"/>
        <v>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3.5" thickBot="1">
      <c r="A103" s="12" t="s">
        <v>71</v>
      </c>
      <c r="B103" s="95"/>
      <c r="C103" s="129">
        <v>7880.61</v>
      </c>
      <c r="D103" s="13">
        <f aca="true" t="shared" si="11" ref="D103:I103">D104+D105+D106+D107+D108+D109+D110+D111+D112+D113+D114+D115+D116+D117+D118+D119+D120+D121</f>
        <v>8232.79</v>
      </c>
      <c r="E103" s="48">
        <f t="shared" si="11"/>
        <v>4299.03</v>
      </c>
      <c r="F103" s="43">
        <f t="shared" si="11"/>
        <v>2601.21</v>
      </c>
      <c r="G103" s="43">
        <f t="shared" si="11"/>
        <v>1030.5900000000001</v>
      </c>
      <c r="H103" s="100">
        <f t="shared" si="11"/>
        <v>301.96000000000004</v>
      </c>
      <c r="I103" s="31">
        <f t="shared" si="11"/>
        <v>0</v>
      </c>
      <c r="J103" s="150">
        <f t="shared" si="7"/>
        <v>352.1800000000012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6" t="s">
        <v>72</v>
      </c>
      <c r="B104" s="90">
        <f>D104/C104*100</f>
        <v>101.4194520605287</v>
      </c>
      <c r="C104" s="181">
        <v>2388.95</v>
      </c>
      <c r="D104" s="86">
        <f t="shared" si="8"/>
        <v>2422.86</v>
      </c>
      <c r="E104" s="60"/>
      <c r="F104" s="217">
        <v>2410.78</v>
      </c>
      <c r="G104" s="32"/>
      <c r="H104" s="117">
        <v>12.08</v>
      </c>
      <c r="I104" s="32"/>
      <c r="J104" s="213">
        <f t="shared" si="7"/>
        <v>33.91000000000031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7" t="s">
        <v>73</v>
      </c>
      <c r="B105" s="93">
        <f>D105/C105*100</f>
        <v>107.2437773949109</v>
      </c>
      <c r="C105" s="182">
        <v>3819.14</v>
      </c>
      <c r="D105" s="86">
        <f t="shared" si="8"/>
        <v>4095.79</v>
      </c>
      <c r="E105" s="216">
        <v>4072.39</v>
      </c>
      <c r="F105" s="36"/>
      <c r="G105" s="201">
        <v>23.4</v>
      </c>
      <c r="H105" s="123"/>
      <c r="I105" s="36"/>
      <c r="J105" s="200">
        <f t="shared" si="7"/>
        <v>276.6500000000001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7" t="s">
        <v>74</v>
      </c>
      <c r="B106" s="93"/>
      <c r="C106" s="182">
        <v>2.9</v>
      </c>
      <c r="D106" s="86">
        <f t="shared" si="8"/>
        <v>2.9</v>
      </c>
      <c r="E106" s="58"/>
      <c r="F106" s="36">
        <v>2.9</v>
      </c>
      <c r="G106" s="36"/>
      <c r="H106" s="123"/>
      <c r="I106" s="36"/>
      <c r="J106" s="135">
        <f t="shared" si="7"/>
        <v>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7" t="s">
        <v>75</v>
      </c>
      <c r="B107" s="93">
        <f aca="true" t="shared" si="12" ref="B107:B135">D107/C107*100</f>
        <v>100</v>
      </c>
      <c r="C107" s="182">
        <v>37.06</v>
      </c>
      <c r="D107" s="86">
        <f t="shared" si="8"/>
        <v>37.06</v>
      </c>
      <c r="E107" s="58"/>
      <c r="F107" s="36">
        <v>37.06</v>
      </c>
      <c r="G107" s="36"/>
      <c r="H107" s="123"/>
      <c r="I107" s="36"/>
      <c r="J107" s="135">
        <f t="shared" si="7"/>
        <v>0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7" t="s">
        <v>76</v>
      </c>
      <c r="B108" s="93">
        <f t="shared" si="12"/>
        <v>105.79988477050127</v>
      </c>
      <c r="C108" s="182">
        <v>52.07</v>
      </c>
      <c r="D108" s="86">
        <f t="shared" si="8"/>
        <v>55.09</v>
      </c>
      <c r="E108" s="216">
        <v>3.02</v>
      </c>
      <c r="F108" s="36">
        <v>52.07</v>
      </c>
      <c r="G108" s="36"/>
      <c r="H108" s="123"/>
      <c r="I108" s="36"/>
      <c r="J108" s="200">
        <f t="shared" si="7"/>
        <v>3.020000000000003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7" t="s">
        <v>96</v>
      </c>
      <c r="B109" s="93">
        <f t="shared" si="12"/>
        <v>100</v>
      </c>
      <c r="C109" s="182">
        <v>3.14</v>
      </c>
      <c r="D109" s="86">
        <f t="shared" si="8"/>
        <v>3.14</v>
      </c>
      <c r="E109" s="58">
        <v>3.14</v>
      </c>
      <c r="F109" s="36"/>
      <c r="G109" s="36"/>
      <c r="H109" s="123"/>
      <c r="I109" s="36"/>
      <c r="J109" s="135">
        <f t="shared" si="7"/>
        <v>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7" t="s">
        <v>114</v>
      </c>
      <c r="B110" s="93" t="e">
        <f t="shared" si="12"/>
        <v>#DIV/0!</v>
      </c>
      <c r="C110" s="182">
        <v>0</v>
      </c>
      <c r="D110" s="86">
        <f t="shared" si="8"/>
        <v>0</v>
      </c>
      <c r="E110" s="58"/>
      <c r="F110" s="36"/>
      <c r="G110" s="36"/>
      <c r="H110" s="123"/>
      <c r="I110" s="36"/>
      <c r="J110" s="135">
        <f t="shared" si="7"/>
        <v>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7" t="s">
        <v>140</v>
      </c>
      <c r="B111" s="93" t="e">
        <f t="shared" si="12"/>
        <v>#DIV/0!</v>
      </c>
      <c r="C111" s="182">
        <v>0</v>
      </c>
      <c r="D111" s="86">
        <f t="shared" si="8"/>
        <v>0</v>
      </c>
      <c r="E111" s="58"/>
      <c r="F111" s="36"/>
      <c r="G111" s="36"/>
      <c r="H111" s="123"/>
      <c r="I111" s="36"/>
      <c r="J111" s="135">
        <f t="shared" si="7"/>
        <v>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7" t="s">
        <v>141</v>
      </c>
      <c r="B112" s="93" t="e">
        <f t="shared" si="12"/>
        <v>#DIV/0!</v>
      </c>
      <c r="C112" s="182">
        <v>0</v>
      </c>
      <c r="D112" s="86">
        <f t="shared" si="8"/>
        <v>0</v>
      </c>
      <c r="E112" s="58"/>
      <c r="F112" s="36"/>
      <c r="G112" s="36"/>
      <c r="H112" s="123"/>
      <c r="I112" s="36"/>
      <c r="J112" s="135">
        <f t="shared" si="7"/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7"/>
      <c r="B113" s="93" t="e">
        <f t="shared" si="12"/>
        <v>#DIV/0!</v>
      </c>
      <c r="C113" s="182">
        <v>0</v>
      </c>
      <c r="D113" s="86">
        <f t="shared" si="8"/>
        <v>0</v>
      </c>
      <c r="E113" s="58"/>
      <c r="F113" s="36"/>
      <c r="G113" s="36"/>
      <c r="H113" s="123"/>
      <c r="I113" s="36"/>
      <c r="J113" s="135">
        <f t="shared" si="7"/>
        <v>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7" t="s">
        <v>115</v>
      </c>
      <c r="B114" s="93">
        <f t="shared" si="12"/>
        <v>100</v>
      </c>
      <c r="C114" s="182">
        <v>1240.76</v>
      </c>
      <c r="D114" s="86">
        <f t="shared" si="8"/>
        <v>1240.76</v>
      </c>
      <c r="E114" s="58"/>
      <c r="F114" s="36"/>
      <c r="G114" s="36">
        <v>1007.19</v>
      </c>
      <c r="H114" s="123">
        <v>233.57</v>
      </c>
      <c r="I114" s="36"/>
      <c r="J114" s="159">
        <f t="shared" si="7"/>
        <v>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20" t="s">
        <v>173</v>
      </c>
      <c r="B115" s="93">
        <f t="shared" si="12"/>
        <v>100</v>
      </c>
      <c r="C115" s="182">
        <v>72.97</v>
      </c>
      <c r="D115" s="86">
        <f t="shared" si="8"/>
        <v>72.97</v>
      </c>
      <c r="E115" s="194"/>
      <c r="F115" s="195">
        <v>16.66</v>
      </c>
      <c r="G115" s="195"/>
      <c r="H115" s="196">
        <v>56.31</v>
      </c>
      <c r="I115" s="36"/>
      <c r="J115" s="135">
        <f t="shared" si="7"/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20" t="s">
        <v>180</v>
      </c>
      <c r="B116" s="93">
        <f t="shared" si="12"/>
        <v>100</v>
      </c>
      <c r="C116" s="182">
        <v>42.43</v>
      </c>
      <c r="D116" s="86">
        <f t="shared" si="8"/>
        <v>42.43</v>
      </c>
      <c r="E116" s="58">
        <v>40.31</v>
      </c>
      <c r="F116" s="36">
        <v>2.12</v>
      </c>
      <c r="G116" s="36"/>
      <c r="H116" s="123"/>
      <c r="I116" s="36"/>
      <c r="J116" s="135">
        <f t="shared" si="7"/>
        <v>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20" t="s">
        <v>179</v>
      </c>
      <c r="B117" s="93">
        <f t="shared" si="12"/>
        <v>100.00000000000003</v>
      </c>
      <c r="C117" s="182">
        <v>150.32</v>
      </c>
      <c r="D117" s="86">
        <f t="shared" si="8"/>
        <v>150.32000000000002</v>
      </c>
      <c r="E117" s="58">
        <v>142.8</v>
      </c>
      <c r="F117" s="36">
        <v>7.52</v>
      </c>
      <c r="G117" s="36"/>
      <c r="H117" s="123"/>
      <c r="I117" s="36"/>
      <c r="J117" s="135">
        <f t="shared" si="7"/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7" t="s">
        <v>77</v>
      </c>
      <c r="B118" s="93">
        <f t="shared" si="12"/>
        <v>100</v>
      </c>
      <c r="C118" s="182">
        <v>3.5</v>
      </c>
      <c r="D118" s="86">
        <f t="shared" si="8"/>
        <v>3.5</v>
      </c>
      <c r="E118" s="58"/>
      <c r="F118" s="36">
        <v>3.5</v>
      </c>
      <c r="G118" s="36"/>
      <c r="H118" s="123"/>
      <c r="I118" s="36"/>
      <c r="J118" s="135">
        <f t="shared" si="7"/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7" t="s">
        <v>78</v>
      </c>
      <c r="B119" s="93">
        <f t="shared" si="12"/>
        <v>228.66666666666666</v>
      </c>
      <c r="C119" s="182">
        <v>30</v>
      </c>
      <c r="D119" s="86">
        <f t="shared" si="8"/>
        <v>68.6</v>
      </c>
      <c r="E119" s="58"/>
      <c r="F119" s="201">
        <v>68.6</v>
      </c>
      <c r="G119" s="36"/>
      <c r="H119" s="123"/>
      <c r="I119" s="36"/>
      <c r="J119" s="200">
        <f t="shared" si="7"/>
        <v>38.599999999999994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7" t="s">
        <v>79</v>
      </c>
      <c r="B120" s="93">
        <f t="shared" si="12"/>
        <v>100</v>
      </c>
      <c r="C120" s="182">
        <v>37.37</v>
      </c>
      <c r="D120" s="86">
        <f t="shared" si="8"/>
        <v>37.37</v>
      </c>
      <c r="E120" s="58">
        <v>37.37</v>
      </c>
      <c r="F120" s="36"/>
      <c r="G120" s="36"/>
      <c r="H120" s="123"/>
      <c r="I120" s="36"/>
      <c r="J120" s="135">
        <f t="shared" si="7"/>
        <v>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3.5" thickBot="1">
      <c r="A121" s="19"/>
      <c r="B121" s="94" t="e">
        <f t="shared" si="12"/>
        <v>#DIV/0!</v>
      </c>
      <c r="C121" s="183">
        <v>0</v>
      </c>
      <c r="D121" s="103">
        <f t="shared" si="8"/>
        <v>0</v>
      </c>
      <c r="E121" s="59"/>
      <c r="F121" s="41"/>
      <c r="G121" s="41"/>
      <c r="H121" s="130"/>
      <c r="I121" s="41"/>
      <c r="J121" s="148">
        <f t="shared" si="7"/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3.5" thickBot="1">
      <c r="A122" s="12" t="s">
        <v>80</v>
      </c>
      <c r="B122" s="95">
        <f t="shared" si="12"/>
        <v>101.8201588502269</v>
      </c>
      <c r="C122" s="129">
        <v>423.04</v>
      </c>
      <c r="D122" s="13">
        <f aca="true" t="shared" si="13" ref="D122:I122">D123+D124+D125+D126+D127+D128+D129+D130+D131+D132+D133+D134</f>
        <v>430.73999999999995</v>
      </c>
      <c r="E122" s="28">
        <f t="shared" si="13"/>
        <v>234.67</v>
      </c>
      <c r="F122" s="28">
        <f t="shared" si="13"/>
        <v>196.07000000000002</v>
      </c>
      <c r="G122" s="28">
        <f t="shared" si="13"/>
        <v>0</v>
      </c>
      <c r="H122" s="113">
        <f t="shared" si="13"/>
        <v>0</v>
      </c>
      <c r="I122" s="31">
        <f t="shared" si="13"/>
        <v>0</v>
      </c>
      <c r="J122" s="150">
        <f t="shared" si="7"/>
        <v>7.699999999999932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6" t="s">
        <v>81</v>
      </c>
      <c r="B123" s="90">
        <f t="shared" si="12"/>
        <v>100</v>
      </c>
      <c r="C123" s="181">
        <v>4</v>
      </c>
      <c r="D123" s="86">
        <f t="shared" si="8"/>
        <v>4</v>
      </c>
      <c r="E123" s="108"/>
      <c r="F123" s="32">
        <v>4</v>
      </c>
      <c r="G123" s="40"/>
      <c r="H123" s="131"/>
      <c r="I123" s="40"/>
      <c r="J123" s="149">
        <f t="shared" si="7"/>
        <v>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27" t="s">
        <v>188</v>
      </c>
      <c r="B124" s="90">
        <f t="shared" si="12"/>
        <v>100</v>
      </c>
      <c r="C124" s="182">
        <v>20</v>
      </c>
      <c r="D124" s="86">
        <f t="shared" si="8"/>
        <v>20</v>
      </c>
      <c r="E124" s="108"/>
      <c r="F124" s="39">
        <v>20</v>
      </c>
      <c r="G124" s="79"/>
      <c r="H124" s="133"/>
      <c r="I124" s="37"/>
      <c r="J124" s="135">
        <f t="shared" si="7"/>
        <v>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9" t="s">
        <v>111</v>
      </c>
      <c r="B125" s="93">
        <f t="shared" si="12"/>
        <v>111.00628930817611</v>
      </c>
      <c r="C125" s="182">
        <v>6.36</v>
      </c>
      <c r="D125" s="86">
        <f t="shared" si="8"/>
        <v>7.0600000000000005</v>
      </c>
      <c r="E125" s="57">
        <v>1.4</v>
      </c>
      <c r="F125" s="214">
        <v>5.66</v>
      </c>
      <c r="G125" s="110"/>
      <c r="H125" s="132"/>
      <c r="I125" s="37"/>
      <c r="J125" s="200">
        <f t="shared" si="7"/>
        <v>0.7000000000000002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21" t="s">
        <v>82</v>
      </c>
      <c r="B126" s="93">
        <f t="shared" si="12"/>
        <v>100</v>
      </c>
      <c r="C126" s="182">
        <v>150</v>
      </c>
      <c r="D126" s="86">
        <f t="shared" si="8"/>
        <v>150</v>
      </c>
      <c r="E126" s="57"/>
      <c r="F126" s="36">
        <v>150</v>
      </c>
      <c r="G126" s="36"/>
      <c r="H126" s="123"/>
      <c r="I126" s="36"/>
      <c r="J126" s="135">
        <f t="shared" si="7"/>
        <v>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17" t="s">
        <v>83</v>
      </c>
      <c r="B127" s="93">
        <f t="shared" si="12"/>
        <v>100</v>
      </c>
      <c r="C127" s="182">
        <v>1</v>
      </c>
      <c r="D127" s="86">
        <f t="shared" si="8"/>
        <v>1</v>
      </c>
      <c r="E127" s="57"/>
      <c r="F127" s="36">
        <v>1</v>
      </c>
      <c r="G127" s="37"/>
      <c r="H127" s="119"/>
      <c r="I127" s="37"/>
      <c r="J127" s="135">
        <f t="shared" si="7"/>
        <v>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17" t="s">
        <v>95</v>
      </c>
      <c r="B128" s="93">
        <f t="shared" si="12"/>
        <v>100</v>
      </c>
      <c r="C128" s="182">
        <v>215.64</v>
      </c>
      <c r="D128" s="86">
        <f t="shared" si="8"/>
        <v>215.64</v>
      </c>
      <c r="E128" s="57">
        <v>215.64</v>
      </c>
      <c r="F128" s="36"/>
      <c r="G128" s="37"/>
      <c r="H128" s="119"/>
      <c r="I128" s="37"/>
      <c r="J128" s="135">
        <f t="shared" si="7"/>
        <v>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21" t="s">
        <v>94</v>
      </c>
      <c r="B129" s="93">
        <f t="shared" si="12"/>
        <v>100</v>
      </c>
      <c r="C129" s="182">
        <v>1.3</v>
      </c>
      <c r="D129" s="86">
        <f t="shared" si="8"/>
        <v>1.3</v>
      </c>
      <c r="E129" s="57"/>
      <c r="F129" s="36">
        <v>1.3</v>
      </c>
      <c r="G129" s="36"/>
      <c r="H129" s="123"/>
      <c r="I129" s="36"/>
      <c r="J129" s="135">
        <f t="shared" si="7"/>
        <v>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7" t="s">
        <v>84</v>
      </c>
      <c r="B130" s="93">
        <f t="shared" si="12"/>
        <v>100</v>
      </c>
      <c r="C130" s="182">
        <v>17.63</v>
      </c>
      <c r="D130" s="86">
        <f t="shared" si="8"/>
        <v>17.63</v>
      </c>
      <c r="E130" s="58">
        <v>17.63</v>
      </c>
      <c r="F130" s="36"/>
      <c r="G130" s="37"/>
      <c r="H130" s="119"/>
      <c r="I130" s="37"/>
      <c r="J130" s="135">
        <f t="shared" si="7"/>
        <v>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7" t="s">
        <v>93</v>
      </c>
      <c r="B131" s="93">
        <f t="shared" si="12"/>
        <v>174.468085106383</v>
      </c>
      <c r="C131" s="182">
        <v>5.64</v>
      </c>
      <c r="D131" s="86">
        <f t="shared" si="8"/>
        <v>9.84</v>
      </c>
      <c r="E131" s="57"/>
      <c r="F131" s="201">
        <v>9.84</v>
      </c>
      <c r="G131" s="37"/>
      <c r="H131" s="119"/>
      <c r="I131" s="37"/>
      <c r="J131" s="200">
        <f t="shared" si="7"/>
        <v>4.2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9" t="s">
        <v>85</v>
      </c>
      <c r="B132" s="93">
        <f t="shared" si="12"/>
        <v>290.4761904761905</v>
      </c>
      <c r="C132" s="182">
        <v>1.47</v>
      </c>
      <c r="D132" s="86">
        <f t="shared" si="8"/>
        <v>4.27</v>
      </c>
      <c r="E132" s="57"/>
      <c r="F132" s="214">
        <v>4.27</v>
      </c>
      <c r="G132" s="110"/>
      <c r="H132" s="132"/>
      <c r="I132" s="37"/>
      <c r="J132" s="200">
        <f aca="true" t="shared" si="14" ref="J132:J139">D132-C132</f>
        <v>2.8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17" t="s">
        <v>125</v>
      </c>
      <c r="B133" s="93" t="e">
        <f t="shared" si="12"/>
        <v>#DIV/0!</v>
      </c>
      <c r="C133" s="182">
        <v>0</v>
      </c>
      <c r="D133" s="86">
        <f t="shared" si="8"/>
        <v>0</v>
      </c>
      <c r="E133" s="57"/>
      <c r="F133" s="37"/>
      <c r="G133" s="37"/>
      <c r="H133" s="119"/>
      <c r="I133" s="37"/>
      <c r="J133" s="135">
        <f t="shared" si="14"/>
        <v>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3.5" thickBot="1">
      <c r="A134" s="19"/>
      <c r="B134" s="94" t="e">
        <f t="shared" si="12"/>
        <v>#DIV/0!</v>
      </c>
      <c r="C134" s="183">
        <v>0</v>
      </c>
      <c r="D134" s="103">
        <f t="shared" si="8"/>
        <v>0</v>
      </c>
      <c r="E134" s="109"/>
      <c r="F134" s="110"/>
      <c r="G134" s="110"/>
      <c r="H134" s="132"/>
      <c r="I134" s="110"/>
      <c r="J134" s="148">
        <f t="shared" si="14"/>
        <v>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3.5" thickBot="1">
      <c r="A135" s="12"/>
      <c r="B135" s="95">
        <f t="shared" si="12"/>
        <v>103.4485994014258</v>
      </c>
      <c r="C135" s="129">
        <v>15667.23</v>
      </c>
      <c r="D135" s="100">
        <f aca="true" t="shared" si="15" ref="D135:I135">D4+D33+D36+D39+D53+D65+D89+D91+D103+D122</f>
        <v>16207.53</v>
      </c>
      <c r="E135" s="48">
        <f t="shared" si="15"/>
        <v>4698.75</v>
      </c>
      <c r="F135" s="43">
        <f t="shared" si="15"/>
        <v>7273.469999999999</v>
      </c>
      <c r="G135" s="43">
        <f t="shared" si="15"/>
        <v>2532.11</v>
      </c>
      <c r="H135" s="100">
        <f t="shared" si="15"/>
        <v>1010.8700000000001</v>
      </c>
      <c r="I135" s="31">
        <f t="shared" si="15"/>
        <v>692.33</v>
      </c>
      <c r="J135" s="150">
        <f t="shared" si="14"/>
        <v>540.3000000000011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thickBot="1">
      <c r="A136" s="27"/>
      <c r="B136" s="152"/>
      <c r="C136" s="153"/>
      <c r="D136" s="74"/>
      <c r="E136" s="111"/>
      <c r="F136" s="112"/>
      <c r="G136" s="112"/>
      <c r="H136" s="112"/>
      <c r="I136" s="79"/>
      <c r="J136" s="151">
        <f t="shared" si="14"/>
        <v>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3.5" thickBot="1">
      <c r="A137" s="24" t="s">
        <v>86</v>
      </c>
      <c r="B137" s="97"/>
      <c r="C137" s="106">
        <v>15667.23</v>
      </c>
      <c r="D137" s="104">
        <f>List1!C103</f>
        <v>16207.529999999999</v>
      </c>
      <c r="E137" s="62">
        <f>List1!D103</f>
        <v>4662.4400000000005</v>
      </c>
      <c r="F137" s="63">
        <f>List1!E103</f>
        <v>7791.22</v>
      </c>
      <c r="G137" s="63">
        <f>List1!F103</f>
        <v>2781.71</v>
      </c>
      <c r="H137" s="125">
        <f>List1!G103</f>
        <v>252.1</v>
      </c>
      <c r="I137" s="154">
        <f>List1!H103</f>
        <v>720.06</v>
      </c>
      <c r="J137" s="190">
        <f t="shared" si="14"/>
        <v>540.2999999999993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3.5" thickBot="1">
      <c r="A138" s="25" t="s">
        <v>87</v>
      </c>
      <c r="B138" s="97"/>
      <c r="C138" s="107">
        <v>15667.23</v>
      </c>
      <c r="D138" s="46">
        <f aca="true" t="shared" si="16" ref="D138:I138">D135</f>
        <v>16207.53</v>
      </c>
      <c r="E138" s="64">
        <f t="shared" si="16"/>
        <v>4698.75</v>
      </c>
      <c r="F138" s="65">
        <f t="shared" si="16"/>
        <v>7273.469999999999</v>
      </c>
      <c r="G138" s="65">
        <f t="shared" si="16"/>
        <v>2532.11</v>
      </c>
      <c r="H138" s="126">
        <f t="shared" si="16"/>
        <v>1010.8700000000001</v>
      </c>
      <c r="I138" s="134">
        <f t="shared" si="16"/>
        <v>692.33</v>
      </c>
      <c r="J138" s="191">
        <f t="shared" si="14"/>
        <v>540.3000000000011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3.5" thickBot="1">
      <c r="A139" s="26" t="s">
        <v>88</v>
      </c>
      <c r="B139" s="98"/>
      <c r="C139" s="180">
        <v>0</v>
      </c>
      <c r="D139" s="47">
        <f aca="true" t="shared" si="17" ref="D139:I139">D137-D138</f>
        <v>0</v>
      </c>
      <c r="E139" s="66">
        <f t="shared" si="17"/>
        <v>-36.30999999999949</v>
      </c>
      <c r="F139" s="67">
        <f t="shared" si="17"/>
        <v>517.7500000000009</v>
      </c>
      <c r="G139" s="67">
        <f t="shared" si="17"/>
        <v>249.5999999999999</v>
      </c>
      <c r="H139" s="81">
        <f t="shared" si="17"/>
        <v>-758.7700000000001</v>
      </c>
      <c r="I139" s="127">
        <f t="shared" si="17"/>
        <v>27.729999999999905</v>
      </c>
      <c r="J139" s="128">
        <f t="shared" si="14"/>
        <v>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5"/>
      <c r="B140" s="5"/>
      <c r="D140" s="1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0:24" ht="12.75"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6"/>
      <c r="B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6"/>
      <c r="B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6"/>
      <c r="B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6"/>
      <c r="B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0:24" ht="12.75"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0:24" ht="12.75"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6:24" ht="12.75">
      <c r="F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0:24" ht="12.75"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0:24" ht="12.75"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0:24" ht="12.75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0:24" ht="12.75"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0:24" ht="12.75"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0:24" ht="12.75"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0:24" ht="12.75"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0:24" ht="12.75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0:24" ht="12.75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0:24" ht="12.75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0:24" ht="12.75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7:24" ht="12.75">
      <c r="G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0:24" ht="12.75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0:24" ht="12.75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0:24" ht="12.75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0:24" ht="12.75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0:24" ht="12.75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0:24" ht="12.75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0:24" ht="12.75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0:24" ht="12.75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</sheetData>
  <sheetProtection/>
  <printOptions/>
  <pageMargins left="0.7874015748031497" right="0.1968503937007874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xmeno2</dc:creator>
  <cp:keywords/>
  <dc:description/>
  <cp:lastModifiedBy>Fedak</cp:lastModifiedBy>
  <cp:lastPrinted>2011-12-11T10:46:41Z</cp:lastPrinted>
  <dcterms:created xsi:type="dcterms:W3CDTF">2007-09-09T07:21:26Z</dcterms:created>
  <dcterms:modified xsi:type="dcterms:W3CDTF">2011-12-12T09:59:10Z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