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900" windowHeight="3135" activeTab="1"/>
  </bookViews>
  <sheets>
    <sheet name="výdavk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<sst xmlns="http://schemas.openxmlformats.org/spreadsheetml/2006/main" count="302" uniqueCount="290">
  <si>
    <t>Ukazovateľ</t>
  </si>
  <si>
    <t>100 - Daňové príjmy</t>
  </si>
  <si>
    <t>120 - Daň z majetku, z toho</t>
  </si>
  <si>
    <t xml:space="preserve">        133001 Daň za psa</t>
  </si>
  <si>
    <t xml:space="preserve">        133004 Daň za predajné automaty</t>
  </si>
  <si>
    <t xml:space="preserve">        133013 Poplatok za TKO</t>
  </si>
  <si>
    <t xml:space="preserve">        134001 Za dobývací priestor</t>
  </si>
  <si>
    <t>200 - Nedaňové príjmy</t>
  </si>
  <si>
    <t xml:space="preserve">        212002 Prenájom pozemkov</t>
  </si>
  <si>
    <t>220 - Administratívne a iné poplatky</t>
  </si>
  <si>
    <t xml:space="preserve">        221004 Administratívne poplatky</t>
  </si>
  <si>
    <t xml:space="preserve">        223001 Za predaj výrobkov, tovarov a služieb</t>
  </si>
  <si>
    <t xml:space="preserve">        223002 Za jasle, MŠ a školské družiny</t>
  </si>
  <si>
    <t xml:space="preserve">        229005 Za znečisťovnie ovzdušia</t>
  </si>
  <si>
    <t>230 - Kapitálové príjmy</t>
  </si>
  <si>
    <t xml:space="preserve">        233 Príjem z predaja pozemkov</t>
  </si>
  <si>
    <t>240 - Úroky z vkladov</t>
  </si>
  <si>
    <t xml:space="preserve">        242 Úroky z bežných vkladov</t>
  </si>
  <si>
    <t>290 - Iné nedaňové príjmy</t>
  </si>
  <si>
    <t xml:space="preserve">        292017 Vrátky DPH</t>
  </si>
  <si>
    <t>VLASTNÉ PRÍJMY CELKOM</t>
  </si>
  <si>
    <t>300 - Granty</t>
  </si>
  <si>
    <t>310 Tuzemské bežné granty a transfery</t>
  </si>
  <si>
    <t xml:space="preserve">        312001 Životné prostredie</t>
  </si>
  <si>
    <t xml:space="preserve">        312001 Evidencia obyvateľstva</t>
  </si>
  <si>
    <t>320 - Tuzemské kapitálové granty a transfery</t>
  </si>
  <si>
    <t>400 Finančné operácie</t>
  </si>
  <si>
    <t xml:space="preserve">        454 prevod prostr. z peňažnýchn fondov FR</t>
  </si>
  <si>
    <t>500 Prijaté úvery a výpomoci</t>
  </si>
  <si>
    <t xml:space="preserve">        513001 Kontokorentný úver</t>
  </si>
  <si>
    <t>PRÍJMY SPOLU</t>
  </si>
  <si>
    <t>110 - Daň z príjmov a kap. majetku</t>
  </si>
  <si>
    <t>210 - Príjmy z podnik. a vl. majetku</t>
  </si>
  <si>
    <t>Vlastné príjmy škôl</t>
  </si>
  <si>
    <t>01 - Všeobecné verejné služby</t>
  </si>
  <si>
    <t xml:space="preserve">                     prenesený výkon - stavebný úrad</t>
  </si>
  <si>
    <t xml:space="preserve">                     prenesený výkon - evidencia obyv.</t>
  </si>
  <si>
    <t xml:space="preserve">                     matrika prenesený výkon </t>
  </si>
  <si>
    <t xml:space="preserve">                     technické služby</t>
  </si>
  <si>
    <t xml:space="preserve">                     technické služby - nájom</t>
  </si>
  <si>
    <t xml:space="preserve">                     občianské združenia a nadácie</t>
  </si>
  <si>
    <t xml:space="preserve">       01.1.1.6  Výdavky verejnej správy</t>
  </si>
  <si>
    <t>02 - Civilná obrana</t>
  </si>
  <si>
    <t xml:space="preserve">       02.2.0     čerpadla sklad CO</t>
  </si>
  <si>
    <t xml:space="preserve">                     splátka úveru KTK</t>
  </si>
  <si>
    <t xml:space="preserve">                     splátka úveru ŠFRB - 38b.j.</t>
  </si>
  <si>
    <t xml:space="preserve">                     matrika vlastné zdroje</t>
  </si>
  <si>
    <t xml:space="preserve">       01.3.3     Matrika </t>
  </si>
  <si>
    <t xml:space="preserve">       01.7.0     Transfery verejného dlhu </t>
  </si>
  <si>
    <t>03 - Verejný poriadok</t>
  </si>
  <si>
    <t xml:space="preserve">       03.2.0     Požiarna ochrana</t>
  </si>
  <si>
    <t xml:space="preserve">       03.1.0     Policajné služby - mestská polícia</t>
  </si>
  <si>
    <t>04 - Ekonomická oblasť</t>
  </si>
  <si>
    <t xml:space="preserve">       04.2.2     Lesníctvo</t>
  </si>
  <si>
    <t xml:space="preserve">       04.5.1     Cestná doprava SAD</t>
  </si>
  <si>
    <t>05 - Ochrana životného prostredia</t>
  </si>
  <si>
    <t xml:space="preserve">       05.1.0     Nakladanie s odpadmi</t>
  </si>
  <si>
    <t>06 - Bývanie a občianska vybavenosť</t>
  </si>
  <si>
    <t xml:space="preserve">       06.1.0     Rozvoj bývania</t>
  </si>
  <si>
    <t xml:space="preserve">       06.6.0     Občianska vybavenosť</t>
  </si>
  <si>
    <t>08.1.0     Rekreačné a športové služby</t>
  </si>
  <si>
    <t xml:space="preserve">                     Verejná zeleň</t>
  </si>
  <si>
    <t>08.2.0     Kultúrné služby</t>
  </si>
  <si>
    <t xml:space="preserve">              oprava hrobov Sov. armády</t>
  </si>
  <si>
    <t>09 - Vzdelávanie</t>
  </si>
  <si>
    <t xml:space="preserve">        09. Školské zariadenia - MŠ, CVČ, ZUŠ</t>
  </si>
  <si>
    <t xml:space="preserve">        09. Základné školy - prenesené kompetencie</t>
  </si>
  <si>
    <t>09.1.1.1  predškolská výchova - MŠ Milhostov</t>
  </si>
  <si>
    <t xml:space="preserve">              predškolská výchova - Detské jasle</t>
  </si>
  <si>
    <t xml:space="preserve">              predškolská výchova - MŠ Gorkého</t>
  </si>
  <si>
    <t>09.5.0     Vzdelávanie nedefinovateľné - školenia</t>
  </si>
  <si>
    <t>09.6.0.7   Stredisko služieb škole</t>
  </si>
  <si>
    <t>09.8.0.2   Školský úrad</t>
  </si>
  <si>
    <t>10 - Sociálne zabezpečenie</t>
  </si>
  <si>
    <t>10.4.0.3   Ďalšie soc. služby - rodina a deti</t>
  </si>
  <si>
    <t>10.7.0.1   Dávky soc. pomoci HN pre ŠZŠ a ŠZŠI</t>
  </si>
  <si>
    <t>10.9.0      Soc. zabezpečenie inde neklasifikované</t>
  </si>
  <si>
    <t xml:space="preserve">Úhrn príjmov celkom </t>
  </si>
  <si>
    <t>Úhrn výdavkov celkom</t>
  </si>
  <si>
    <t>Saldo príjmov a výdavkov</t>
  </si>
  <si>
    <t xml:space="preserve">        453 Zostatok prostriedkov z predch. rokov</t>
  </si>
  <si>
    <t xml:space="preserve">        292008 Z výťažkov z lotérii a hier</t>
  </si>
  <si>
    <t xml:space="preserve">        212003 Prenájom budov, priest. a objektov</t>
  </si>
  <si>
    <t>10.7.0.3   Ďalšie soc. služby - str. osob. hygieny</t>
  </si>
  <si>
    <t>10.7.0      Soc. pomoc občanom v hmotnej núdzi</t>
  </si>
  <si>
    <t>10.4.0.5   Ďalšie soc. sl - RP a HN os. príjemca</t>
  </si>
  <si>
    <t xml:space="preserve">              predškolská výchova - MŠ Gorkého - HN</t>
  </si>
  <si>
    <t>08.2.0.7  pamiatková starostl. - Hrobka - stráženie</t>
  </si>
  <si>
    <t xml:space="preserve">              klubové kultúr. Zariad. MsKS - nájomné </t>
  </si>
  <si>
    <t xml:space="preserve">08.2.0.3  klubové kultúr. Zariad. MsKS - dotácia </t>
  </si>
  <si>
    <t xml:space="preserve">                     prísp. na inv. vo výške nájom. BP</t>
  </si>
  <si>
    <t xml:space="preserve">       01.8.0     Transfery pre príspevkové org.</t>
  </si>
  <si>
    <t xml:space="preserve">                     prenesený výkon - životné prostr.</t>
  </si>
  <si>
    <t>08 - Šport, kultúra, náboženstvo, pamiatk. starostl.</t>
  </si>
  <si>
    <t>10.2.0.2   Ďalšie soc. služby - staroba</t>
  </si>
  <si>
    <t xml:space="preserve">                     oprava miest. kom. (splátka EUROVIA)</t>
  </si>
  <si>
    <t xml:space="preserve">                     ŠFRB    (prenes. výkon.)</t>
  </si>
  <si>
    <t xml:space="preserve">              predškolská výchova - MŠ Komenskeho</t>
  </si>
  <si>
    <t xml:space="preserve">                     správa mestského úradu a poslaci MsZ</t>
  </si>
  <si>
    <t>vlastné</t>
  </si>
  <si>
    <t>dotačné</t>
  </si>
  <si>
    <t>07 - Zdravotníctvo</t>
  </si>
  <si>
    <t xml:space="preserve">      07.1.3       terapeutické pomôcky a vybavenie</t>
  </si>
  <si>
    <t xml:space="preserve">        456  Iné príjmové finančné operácie</t>
  </si>
  <si>
    <t xml:space="preserve">                     splátka úveru ŠFRB - 12 RD </t>
  </si>
  <si>
    <t xml:space="preserve">       06.2.0     Rozvoj obci</t>
  </si>
  <si>
    <t xml:space="preserve">        312001 Terénna sociálna práca</t>
  </si>
  <si>
    <t xml:space="preserve">        513002 Úvery dlhodobé 12 RD Dexia banka</t>
  </si>
  <si>
    <t xml:space="preserve">        514002 Úvery dlhodobé 12 RD ŠFRB</t>
  </si>
  <si>
    <t xml:space="preserve">         </t>
  </si>
  <si>
    <t xml:space="preserve">                     rekonštr. miest. kom. EUROVIA </t>
  </si>
  <si>
    <t>Fin. operácie</t>
  </si>
  <si>
    <t xml:space="preserve">                     územný plán   </t>
  </si>
  <si>
    <t xml:space="preserve">                     technická vybavenosť IBV pri ZŠ</t>
  </si>
  <si>
    <t xml:space="preserve">        322001 Na školstvo - ZŠ M. R. Štefánika </t>
  </si>
  <si>
    <t xml:space="preserve">        322002 Zo štát.účel. Fondu - 14 RD</t>
  </si>
  <si>
    <t xml:space="preserve">        513001 Úvery krátk. Dexia banka ZŠ M.R.Štef.</t>
  </si>
  <si>
    <t xml:space="preserve">        514002 Úvery dlhodobé 2x39 b.j. A,B - ŠFRB</t>
  </si>
  <si>
    <t xml:space="preserve">                     splátka úveru ŠFRB - 2 x 39 b.j. C,D</t>
  </si>
  <si>
    <t xml:space="preserve">                     splátka úveru ŠFRB - 2 x 39 b.j. A,B</t>
  </si>
  <si>
    <t xml:space="preserve">                     splátka úveru  ŠFRB - 14 RD</t>
  </si>
  <si>
    <t xml:space="preserve">                     všeobecnoprosp.služby (koord.asist.kom.)  </t>
  </si>
  <si>
    <t xml:space="preserve">        312001 Z UPSVaR (koord.,asist.,kom.)</t>
  </si>
  <si>
    <t>09.1.2.1  ZŠ M.R.Štefánika - rekonštrukcia strechy</t>
  </si>
  <si>
    <t xml:space="preserve">              ZŠ M.R.Štefánika-rekonšt.strechy spoluúčasť</t>
  </si>
  <si>
    <t>130 - Dane za tovary a služby</t>
  </si>
  <si>
    <t xml:space="preserve">        312001 Soc. sféra (osobitný príjemca)</t>
  </si>
  <si>
    <t xml:space="preserve">        312001 Matrika</t>
  </si>
  <si>
    <t xml:space="preserve">        312001 ŠFRB</t>
  </si>
  <si>
    <t xml:space="preserve">        312001 Školský úrad</t>
  </si>
  <si>
    <t xml:space="preserve">        312001 Školstvo prenes. kompetencie</t>
  </si>
  <si>
    <t xml:space="preserve">        312001 MV SR oprava hrobov SA</t>
  </si>
  <si>
    <t xml:space="preserve">        212003 Prenájom priestorov - MsKS</t>
  </si>
  <si>
    <t xml:space="preserve">        212003 Prenájom priestorov  - TS</t>
  </si>
  <si>
    <t xml:space="preserve">        212003 Prenájom priestorov  - BP</t>
  </si>
  <si>
    <t xml:space="preserve">        223001 SSŠ vlastné príjmy</t>
  </si>
  <si>
    <t xml:space="preserve">        223001 Za predaj výr., tov. a sl. - reklama</t>
  </si>
  <si>
    <t xml:space="preserve">        223001 Za predaj výr., tov. a sl. - str. os. hyg.</t>
  </si>
  <si>
    <t xml:space="preserve">        121001 Daň z pozemkov - nedoplatky</t>
  </si>
  <si>
    <t xml:space="preserve">        121002 Daň zo stavieb - nedoplatky</t>
  </si>
  <si>
    <t xml:space="preserve">        121003 Daň z bytov - nedoplatky</t>
  </si>
  <si>
    <t xml:space="preserve">        133006 Daň za ubytovanie</t>
  </si>
  <si>
    <t xml:space="preserve">        133012 Daň za užívanie verejného priestranst.</t>
  </si>
  <si>
    <t xml:space="preserve">        133012 Dni mesta, vianočné trhy</t>
  </si>
  <si>
    <t xml:space="preserve">        211004 Iné príjmy z podnikania BP s.r.o. TV</t>
  </si>
  <si>
    <t xml:space="preserve">        223001 Alokované triedy ul. Komenského </t>
  </si>
  <si>
    <t xml:space="preserve">        223002 Za predaj vý., tov. a sl. - MŠ Gorkého</t>
  </si>
  <si>
    <t xml:space="preserve">        292027 Iné - pokuty MsP, MsÚ a ObU</t>
  </si>
  <si>
    <t xml:space="preserve">        312001 Recyklačný fond</t>
  </si>
  <si>
    <t xml:space="preserve">        312001  Dotácia MF SR - refundácia soc.sféra</t>
  </si>
  <si>
    <t xml:space="preserve">        322001 ZŠ I. Krasku   - dostavba</t>
  </si>
  <si>
    <t xml:space="preserve">        322002 Revitalizácia verejného priestranstva</t>
  </si>
  <si>
    <t xml:space="preserve">        322002 Kanalizácia Milhostov</t>
  </si>
  <si>
    <t xml:space="preserve">        513002 Investičný úver DEXIA  banka</t>
  </si>
  <si>
    <t xml:space="preserve">       04.1.2     Všeob. prac.oblasť - TSP</t>
  </si>
  <si>
    <t xml:space="preserve">                     Prenájom pozemku pod 12 a 14 b.j.</t>
  </si>
  <si>
    <t xml:space="preserve">                     Kanalizácia Milhostov </t>
  </si>
  <si>
    <t xml:space="preserve">              ZŠ Komenského 2 - rekonštrukcia</t>
  </si>
  <si>
    <t xml:space="preserve">                     výstavba cintorína - infraštruktúra</t>
  </si>
  <si>
    <t xml:space="preserve">              Rekonštrukcia povrchu športovej haly</t>
  </si>
  <si>
    <t xml:space="preserve">                     2x  39 b.j. A,B - plynovod</t>
  </si>
  <si>
    <t xml:space="preserve">        312001 ZŠ I. Krasku - vzdelávanie rómov</t>
  </si>
  <si>
    <t xml:space="preserve">              ZŠ I. Krasku - vzdelávanie rómov</t>
  </si>
  <si>
    <t xml:space="preserve">              ZŠ Komenského 2 - moderná škola</t>
  </si>
  <si>
    <t xml:space="preserve">                     VITEX s.r.o. - súdny spor</t>
  </si>
  <si>
    <t>Rozpočet 2011/skut. 2010 v %</t>
  </si>
  <si>
    <t xml:space="preserve">                     DPH</t>
  </si>
  <si>
    <t xml:space="preserve">                     oprava miestných komunikácií</t>
  </si>
  <si>
    <t xml:space="preserve">        121001 Daň z pozemkov </t>
  </si>
  <si>
    <t xml:space="preserve">        121002 Daň zo stavieb </t>
  </si>
  <si>
    <t xml:space="preserve">        121003 Daň z bytov </t>
  </si>
  <si>
    <t xml:space="preserve">        244 Úroky z terminovaných vkladov</t>
  </si>
  <si>
    <t xml:space="preserve">        312001 Spoločný stavebný úrad</t>
  </si>
  <si>
    <t xml:space="preserve">        312001 ZŠ Komenského  - moderná škola</t>
  </si>
  <si>
    <t xml:space="preserve">        322001 ZŠ Komenského  - rekonštrukcia</t>
  </si>
  <si>
    <t xml:space="preserve">                     2x  39 b.j. C,D</t>
  </si>
  <si>
    <t xml:space="preserve">                     VVS, a.s. KE  zrážková voda - parkoviska</t>
  </si>
  <si>
    <t xml:space="preserve">              Hrobka - rekonštrukcia dokončenie</t>
  </si>
  <si>
    <t xml:space="preserve">        513002 Úvery dlhodobé - investičný</t>
  </si>
  <si>
    <t xml:space="preserve">              Rekonštr. vstupnej brány do Mestského parku</t>
  </si>
  <si>
    <t xml:space="preserve">        321      Granty - Rekonštr. vstupnej brány</t>
  </si>
  <si>
    <t>Rozpočet 2012</t>
  </si>
  <si>
    <t xml:space="preserve">                     Zberný dvor</t>
  </si>
  <si>
    <t xml:space="preserve">        312001 Zlepšenie dopravno bezpeč.situácie</t>
  </si>
  <si>
    <t xml:space="preserve">        312001 Externé fitnes centrum</t>
  </si>
  <si>
    <t xml:space="preserve">        322002 Zberný dvor</t>
  </si>
  <si>
    <t xml:space="preserve">                     Zber a úprava  bio.rolož.odpadu</t>
  </si>
  <si>
    <t xml:space="preserve">        322002 Zber a úprava biol.rozlož.odpadu</t>
  </si>
  <si>
    <t xml:space="preserve">                     zlepšenie dopravno bezpeč.situácie</t>
  </si>
  <si>
    <t xml:space="preserve">                     Voľnočasové zóny </t>
  </si>
  <si>
    <t xml:space="preserve">                     Detské ihrisko</t>
  </si>
  <si>
    <t xml:space="preserve">                     Amfiteáter</t>
  </si>
  <si>
    <t xml:space="preserve">                     parkovacie miesta</t>
  </si>
  <si>
    <t xml:space="preserve">       04.4.3     Výstavba - projektová dokumentácia</t>
  </si>
  <si>
    <t>10.2.0.2   Zariadenia soc. služieb - staroba</t>
  </si>
  <si>
    <t xml:space="preserve">                     oprava budov,prevádz. náklady</t>
  </si>
  <si>
    <t xml:space="preserve">              Externé fitness centrum</t>
  </si>
  <si>
    <t>10.2.0.1   Zariadenia soc. služieb - denné centrá</t>
  </si>
  <si>
    <t xml:space="preserve">        139002 Príjem zo zrušených miestných poplat.</t>
  </si>
  <si>
    <t xml:space="preserve">        311 Grant NAFTA Gbely - rozvoj športu</t>
  </si>
  <si>
    <t xml:space="preserve">        312001 Sčítanie obyvateľov</t>
  </si>
  <si>
    <t xml:space="preserve">        322001 ZŠ I. Krasku - zo ŠR</t>
  </si>
  <si>
    <t xml:space="preserve">        292017 Vrátka šfrb 2x39 b.j. C,D </t>
  </si>
  <si>
    <t>Rozpočet 2012 v tis. EUR</t>
  </si>
  <si>
    <t xml:space="preserve"> Bežné príjmy</t>
  </si>
  <si>
    <t>Kapitálové príjmy</t>
  </si>
  <si>
    <t>Rozpočet 2013 v tis. EUR</t>
  </si>
  <si>
    <t xml:space="preserve">        133003 Daň za nevyherné hracie prístroje</t>
  </si>
  <si>
    <t>Skutoč. 2011 v tis. EUR</t>
  </si>
  <si>
    <t>Skutoč. 2010 v tis. EUR</t>
  </si>
  <si>
    <t>Očakávaná skutoč. 2012 v tis. EUR</t>
  </si>
  <si>
    <t xml:space="preserve">        111003 Daň z príjmov FO záv. činnosť</t>
  </si>
  <si>
    <t>Bežné výdavky</t>
  </si>
  <si>
    <t>Kapitálové výdavky</t>
  </si>
  <si>
    <t xml:space="preserve">        223001 Opatrovateľská služba</t>
  </si>
  <si>
    <t xml:space="preserve">        311 Letný jarmok - Dni mesta</t>
  </si>
  <si>
    <t xml:space="preserve">        312001 ROEP</t>
  </si>
  <si>
    <t xml:space="preserve">        212003 Prenájom budov, bytovky - anuita</t>
  </si>
  <si>
    <t xml:space="preserve">        212004 Z prenaj.strojov,prístroj.,zar.,tech.a nar.</t>
  </si>
  <si>
    <t xml:space="preserve">        222003 Pokuty a penále </t>
  </si>
  <si>
    <t xml:space="preserve">        292006 Z náhrad z poistného plnenia</t>
  </si>
  <si>
    <t xml:space="preserve">        292021 Z kurzových rozdielov</t>
  </si>
  <si>
    <t xml:space="preserve">        311 dary Mestskému úradu</t>
  </si>
  <si>
    <t xml:space="preserve">        311 Povodeň 5-6/2010</t>
  </si>
  <si>
    <t xml:space="preserve">        312001 Voľby</t>
  </si>
  <si>
    <t xml:space="preserve">        312001 Povodeň 5-6/2010</t>
  </si>
  <si>
    <t xml:space="preserve">        312001 Kalamita snehová 2010</t>
  </si>
  <si>
    <t xml:space="preserve">        312001 Dotácia MF SR - uzn.vlády 260/2010</t>
  </si>
  <si>
    <t xml:space="preserve">        312001 Dotácia MF SR - uzn.vlády 724/2010</t>
  </si>
  <si>
    <t xml:space="preserve">        312001 Dotácia MF SR - uzn.vlády 861/2010</t>
  </si>
  <si>
    <t xml:space="preserve">        322001 ZŠ Komenského  - multifunkčné ihrisko</t>
  </si>
  <si>
    <t xml:space="preserve">        322001 ZŠ Komenského  - výst.šport.areálu</t>
  </si>
  <si>
    <t xml:space="preserve">        322001 Rekonštrukcia podlahy v šport.hale</t>
  </si>
  <si>
    <t xml:space="preserve">        322001 Zimný štadión - výmena chl.zariad.</t>
  </si>
  <si>
    <t xml:space="preserve">        322002 Zo štát.účel. Fondu - 12 RD</t>
  </si>
  <si>
    <t xml:space="preserve">        411009 Od úverov.subjektov - šfrb 24 RD</t>
  </si>
  <si>
    <t xml:space="preserve">                     Revitalizácia verej. priestranstva</t>
  </si>
  <si>
    <t xml:space="preserve">                     Zelené oázy</t>
  </si>
  <si>
    <t xml:space="preserve">       05.6.0    Ochrana život. prostr. inde neklasif.</t>
  </si>
  <si>
    <t>Výdavky spolu</t>
  </si>
  <si>
    <t>08.4.0     Náboženské a iné spoloč. služby</t>
  </si>
  <si>
    <t xml:space="preserve">                     Voľby</t>
  </si>
  <si>
    <t xml:space="preserve">                     Sčítanie obyvateľov</t>
  </si>
  <si>
    <t xml:space="preserve">       01.6.0     Všeobecné verejné služby inde neklas.</t>
  </si>
  <si>
    <t xml:space="preserve">                     združenie mestský park</t>
  </si>
  <si>
    <t xml:space="preserve">                     rekonštrukcia komunikácií </t>
  </si>
  <si>
    <t xml:space="preserve">                     Povodeň 5-6/2010</t>
  </si>
  <si>
    <t xml:space="preserve">                     Odvodnenie Paričova</t>
  </si>
  <si>
    <t xml:space="preserve">        231 Príjem z predaja kapitál. aktív (odpredajbyty )</t>
  </si>
  <si>
    <t xml:space="preserve">        312001 SČK - dotácia</t>
  </si>
  <si>
    <t xml:space="preserve">        312001 ZŠ I. Krasku - dostavba</t>
  </si>
  <si>
    <t xml:space="preserve">        312001 MPSVaR Stredisko osobnej hygieny</t>
  </si>
  <si>
    <t xml:space="preserve">        312001 MPSVaR Palivové drevo</t>
  </si>
  <si>
    <t xml:space="preserve">        312001 MPSVaR Denné centrum č. 3</t>
  </si>
  <si>
    <t xml:space="preserve">        312001 MPSVaR Hrad Parič</t>
  </si>
  <si>
    <t xml:space="preserve">        321      Granty - Nadácia Pontis - Nová zeleň</t>
  </si>
  <si>
    <t xml:space="preserve">        322001 Na školstvo - ZŠ Gorkého</t>
  </si>
  <si>
    <t xml:space="preserve">        322008 ObÚ KE - kamerový systém</t>
  </si>
  <si>
    <t xml:space="preserve">                     splátka úveru - starý</t>
  </si>
  <si>
    <t xml:space="preserve">                     splátka úveru  - nový</t>
  </si>
  <si>
    <t xml:space="preserve">                     splátka úveru - investičný  </t>
  </si>
  <si>
    <t xml:space="preserve">                     splátka úveru ŠFRB (40,18,20 b.j.)</t>
  </si>
  <si>
    <t xml:space="preserve">                     splátka - úroky - EUROVIA</t>
  </si>
  <si>
    <t xml:space="preserve">              ZŠ I Krasku - dostavba</t>
  </si>
  <si>
    <t>10.2.0.2   Opatrovateľská služba + SČK</t>
  </si>
  <si>
    <t xml:space="preserve">Rozpočet  na rok 2013 -  VÝDAVKOVÁ  ČASŤ </t>
  </si>
  <si>
    <t xml:space="preserve">Rozpočet na rok 2013 -  PRÍJMOVÁ  ČASŤ </t>
  </si>
  <si>
    <t xml:space="preserve">                     12 RD + 14 RD nižší štandard</t>
  </si>
  <si>
    <t xml:space="preserve">                     kalamita 2010</t>
  </si>
  <si>
    <t xml:space="preserve">              ZŠ Gorkého </t>
  </si>
  <si>
    <t xml:space="preserve">              ZŠ Komenského - multifunkčné ihrisko</t>
  </si>
  <si>
    <t xml:space="preserve">              Výstavba šport.areálu pri ZŠ Komenského</t>
  </si>
  <si>
    <t xml:space="preserve">       06.4.0     Verejné osvetlenie </t>
  </si>
  <si>
    <t xml:space="preserve">                     Nová zeleň na sídlisku viac detí na piesk.</t>
  </si>
  <si>
    <t xml:space="preserve">                     Mestský park</t>
  </si>
  <si>
    <t xml:space="preserve">                     Rekonštrukcia budov</t>
  </si>
  <si>
    <t xml:space="preserve">                     Prenájom pozemku Matuchová</t>
  </si>
  <si>
    <t xml:space="preserve">              Oprava športových zariadení</t>
  </si>
  <si>
    <t xml:space="preserve">              Hrad Parič </t>
  </si>
  <si>
    <t xml:space="preserve">              predškolská výchova - MŠ Mier</t>
  </si>
  <si>
    <t>09.5.0.2  CVČ T. G. Masaryka</t>
  </si>
  <si>
    <t>09.2.2.1  Gymnázia s bežnou starostlivosťou</t>
  </si>
  <si>
    <t xml:space="preserve">       04.2.1.9  Vodné hospodárstvo</t>
  </si>
  <si>
    <t xml:space="preserve">              Odvod výnosu z účtu + vrat.dotácia HN</t>
  </si>
  <si>
    <t xml:space="preserve">        223001 Mesto v zastúpení BP TV, s.r.o.</t>
  </si>
  <si>
    <t xml:space="preserve">                     Mesto v zastúpení BP TV, s.r.o.</t>
  </si>
  <si>
    <t xml:space="preserve">                                                                                                                                     </t>
  </si>
  <si>
    <t xml:space="preserve">        221004 Poplatky za výherné prístroje</t>
  </si>
  <si>
    <t xml:space="preserve">        312001 Cestná doprava a pozem.komunikácie</t>
  </si>
  <si>
    <t xml:space="preserve">                     prenesený výkon - cestná doprava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</si>
</sst>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  <numFmt numFmtId="175" formatCode="0.00000"/>
    <numFmt numFmtId="176" formatCode="0.0000000"/>
    <numFmt numFmtId="177" formatCode="0.000000"/>
    <numFmt numFmtId="178" formatCode="[$-41B]d\.\ mmmm\ yyyy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14" fontId="0" fillId="3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2" fillId="33" borderId="16" xfId="0" applyNumberFormat="1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0" fillId="0" borderId="13" xfId="0" applyBorder="1" applyAlignment="1">
      <alignment/>
    </xf>
    <xf numFmtId="2" fontId="2" fillId="33" borderId="18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32" borderId="20" xfId="0" applyNumberFormat="1" applyFont="1" applyFill="1" applyBorder="1" applyAlignment="1">
      <alignment/>
    </xf>
    <xf numFmtId="2" fontId="0" fillId="32" borderId="21" xfId="0" applyNumberFormat="1" applyFont="1" applyFill="1" applyBorder="1" applyAlignment="1">
      <alignment/>
    </xf>
    <xf numFmtId="2" fontId="0" fillId="32" borderId="22" xfId="0" applyNumberFormat="1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32" borderId="0" xfId="0" applyNumberFormat="1" applyFont="1" applyFill="1" applyBorder="1" applyAlignment="1">
      <alignment/>
    </xf>
    <xf numFmtId="2" fontId="3" fillId="32" borderId="0" xfId="0" applyNumberFormat="1" applyFont="1" applyFill="1" applyBorder="1" applyAlignment="1">
      <alignment/>
    </xf>
    <xf numFmtId="2" fontId="3" fillId="32" borderId="2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32" borderId="28" xfId="0" applyFont="1" applyFill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" fillId="33" borderId="32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32" borderId="29" xfId="0" applyNumberFormat="1" applyFont="1" applyFill="1" applyBorder="1" applyAlignment="1">
      <alignment/>
    </xf>
    <xf numFmtId="2" fontId="0" fillId="0" borderId="35" xfId="0" applyNumberForma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32" borderId="35" xfId="0" applyNumberFormat="1" applyFill="1" applyBorder="1" applyAlignment="1">
      <alignment/>
    </xf>
    <xf numFmtId="2" fontId="0" fillId="33" borderId="39" xfId="0" applyNumberFormat="1" applyFont="1" applyFill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14" xfId="0" applyFont="1" applyBorder="1" applyAlignment="1">
      <alignment/>
    </xf>
    <xf numFmtId="2" fontId="0" fillId="0" borderId="44" xfId="0" applyNumberFormat="1" applyBorder="1" applyAlignment="1">
      <alignment/>
    </xf>
    <xf numFmtId="2" fontId="0" fillId="33" borderId="43" xfId="0" applyNumberFormat="1" applyFont="1" applyFill="1" applyBorder="1" applyAlignment="1">
      <alignment/>
    </xf>
    <xf numFmtId="2" fontId="0" fillId="33" borderId="40" xfId="0" applyNumberFormat="1" applyFont="1" applyFill="1" applyBorder="1" applyAlignment="1">
      <alignment/>
    </xf>
    <xf numFmtId="2" fontId="0" fillId="33" borderId="45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0" borderId="3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32" borderId="20" xfId="0" applyNumberForma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33" borderId="41" xfId="0" applyNumberFormat="1" applyFont="1" applyFill="1" applyBorder="1" applyAlignment="1">
      <alignment/>
    </xf>
    <xf numFmtId="2" fontId="0" fillId="32" borderId="34" xfId="0" applyNumberFormat="1" applyFont="1" applyFill="1" applyBorder="1" applyAlignment="1">
      <alignment/>
    </xf>
    <xf numFmtId="2" fontId="0" fillId="4" borderId="4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2" fontId="0" fillId="4" borderId="34" xfId="0" applyNumberFormat="1" applyFont="1" applyFill="1" applyBorder="1" applyAlignment="1">
      <alignment/>
    </xf>
    <xf numFmtId="2" fontId="0" fillId="4" borderId="38" xfId="0" applyNumberFormat="1" applyFill="1" applyBorder="1" applyAlignment="1">
      <alignment/>
    </xf>
    <xf numFmtId="2" fontId="0" fillId="4" borderId="44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2" fontId="0" fillId="4" borderId="35" xfId="0" applyNumberFormat="1" applyFill="1" applyBorder="1" applyAlignment="1">
      <alignment/>
    </xf>
    <xf numFmtId="0" fontId="0" fillId="4" borderId="12" xfId="0" applyFill="1" applyBorder="1" applyAlignment="1">
      <alignment/>
    </xf>
    <xf numFmtId="2" fontId="0" fillId="4" borderId="41" xfId="0" applyNumberFormat="1" applyFill="1" applyBorder="1" applyAlignment="1">
      <alignment/>
    </xf>
    <xf numFmtId="0" fontId="0" fillId="4" borderId="13" xfId="0" applyFill="1" applyBorder="1" applyAlignment="1">
      <alignment/>
    </xf>
    <xf numFmtId="2" fontId="0" fillId="4" borderId="40" xfId="0" applyNumberFormat="1" applyFill="1" applyBorder="1" applyAlignment="1">
      <alignment/>
    </xf>
    <xf numFmtId="2" fontId="0" fillId="4" borderId="29" xfId="0" applyNumberFormat="1" applyFon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0" borderId="17" xfId="0" applyBorder="1" applyAlignment="1">
      <alignment/>
    </xf>
    <xf numFmtId="2" fontId="2" fillId="33" borderId="45" xfId="0" applyNumberFormat="1" applyFont="1" applyFill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2" fontId="0" fillId="4" borderId="24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0" fillId="4" borderId="20" xfId="0" applyNumberFormat="1" applyFont="1" applyFill="1" applyBorder="1" applyAlignment="1">
      <alignment/>
    </xf>
    <xf numFmtId="2" fontId="0" fillId="32" borderId="0" xfId="0" applyNumberFormat="1" applyFill="1" applyBorder="1" applyAlignment="1">
      <alignment/>
    </xf>
    <xf numFmtId="2" fontId="0" fillId="0" borderId="29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4" borderId="43" xfId="0" applyNumberFormat="1" applyFill="1" applyBorder="1" applyAlignment="1">
      <alignment/>
    </xf>
    <xf numFmtId="2" fontId="0" fillId="4" borderId="4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0" fillId="32" borderId="24" xfId="0" applyNumberFormat="1" applyFont="1" applyFill="1" applyBorder="1" applyAlignment="1">
      <alignment/>
    </xf>
    <xf numFmtId="2" fontId="0" fillId="0" borderId="49" xfId="0" applyNumberFormat="1" applyBorder="1" applyAlignment="1">
      <alignment/>
    </xf>
    <xf numFmtId="2" fontId="2" fillId="33" borderId="48" xfId="0" applyNumberFormat="1" applyFont="1" applyFill="1" applyBorder="1" applyAlignment="1">
      <alignment/>
    </xf>
    <xf numFmtId="2" fontId="0" fillId="4" borderId="38" xfId="0" applyNumberFormat="1" applyFont="1" applyFill="1" applyBorder="1" applyAlignment="1">
      <alignment/>
    </xf>
    <xf numFmtId="2" fontId="0" fillId="32" borderId="38" xfId="0" applyNumberFormat="1" applyFont="1" applyFill="1" applyBorder="1" applyAlignment="1">
      <alignment/>
    </xf>
    <xf numFmtId="2" fontId="0" fillId="0" borderId="35" xfId="0" applyNumberFormat="1" applyFont="1" applyBorder="1" applyAlignment="1">
      <alignment/>
    </xf>
    <xf numFmtId="2" fontId="0" fillId="32" borderId="35" xfId="0" applyNumberFormat="1" applyFont="1" applyFill="1" applyBorder="1" applyAlignment="1">
      <alignment/>
    </xf>
    <xf numFmtId="2" fontId="0" fillId="32" borderId="50" xfId="0" applyNumberFormat="1" applyFont="1" applyFill="1" applyBorder="1" applyAlignment="1">
      <alignment/>
    </xf>
    <xf numFmtId="2" fontId="0" fillId="4" borderId="34" xfId="0" applyNumberFormat="1" applyFill="1" applyBorder="1" applyAlignment="1">
      <alignment/>
    </xf>
    <xf numFmtId="2" fontId="0" fillId="32" borderId="35" xfId="0" applyNumberFormat="1" applyFont="1" applyFill="1" applyBorder="1" applyAlignment="1">
      <alignment/>
    </xf>
    <xf numFmtId="2" fontId="0" fillId="4" borderId="35" xfId="0" applyNumberFormat="1" applyFont="1" applyFill="1" applyBorder="1" applyAlignment="1">
      <alignment/>
    </xf>
    <xf numFmtId="2" fontId="0" fillId="0" borderId="35" xfId="0" applyNumberFormat="1" applyFont="1" applyBorder="1" applyAlignment="1">
      <alignment/>
    </xf>
    <xf numFmtId="2" fontId="0" fillId="33" borderId="48" xfId="0" applyNumberFormat="1" applyFont="1" applyFill="1" applyBorder="1" applyAlignment="1">
      <alignment/>
    </xf>
    <xf numFmtId="2" fontId="0" fillId="0" borderId="51" xfId="0" applyNumberForma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32" borderId="21" xfId="0" applyNumberFormat="1" applyFill="1" applyBorder="1" applyAlignment="1">
      <alignment/>
    </xf>
    <xf numFmtId="2" fontId="0" fillId="32" borderId="22" xfId="0" applyNumberFormat="1" applyFill="1" applyBorder="1" applyAlignment="1">
      <alignment/>
    </xf>
    <xf numFmtId="2" fontId="0" fillId="32" borderId="43" xfId="0" applyNumberFormat="1" applyFont="1" applyFill="1" applyBorder="1" applyAlignment="1">
      <alignment/>
    </xf>
    <xf numFmtId="2" fontId="0" fillId="32" borderId="40" xfId="0" applyNumberFormat="1" applyFont="1" applyFill="1" applyBorder="1" applyAlignment="1">
      <alignment/>
    </xf>
    <xf numFmtId="2" fontId="0" fillId="32" borderId="4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2" fontId="0" fillId="32" borderId="38" xfId="0" applyNumberFormat="1" applyFont="1" applyFill="1" applyBorder="1" applyAlignment="1">
      <alignment/>
    </xf>
    <xf numFmtId="2" fontId="0" fillId="32" borderId="51" xfId="0" applyNumberFormat="1" applyFont="1" applyFill="1" applyBorder="1" applyAlignment="1">
      <alignment/>
    </xf>
    <xf numFmtId="2" fontId="0" fillId="32" borderId="12" xfId="0" applyNumberFormat="1" applyFont="1" applyFill="1" applyBorder="1" applyAlignment="1">
      <alignment/>
    </xf>
    <xf numFmtId="2" fontId="0" fillId="32" borderId="37" xfId="0" applyNumberFormat="1" applyFont="1" applyFill="1" applyBorder="1" applyAlignment="1">
      <alignment/>
    </xf>
    <xf numFmtId="2" fontId="0" fillId="0" borderId="37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0" fillId="32" borderId="42" xfId="0" applyNumberFormat="1" applyFont="1" applyFill="1" applyBorder="1" applyAlignment="1">
      <alignment/>
    </xf>
    <xf numFmtId="2" fontId="0" fillId="0" borderId="43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50" xfId="0" applyNumberFormat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48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34" borderId="13" xfId="0" applyFill="1" applyBorder="1" applyAlignment="1">
      <alignment/>
    </xf>
    <xf numFmtId="2" fontId="0" fillId="34" borderId="40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52" xfId="0" applyNumberFormat="1" applyBorder="1" applyAlignment="1">
      <alignment/>
    </xf>
    <xf numFmtId="2" fontId="2" fillId="34" borderId="16" xfId="0" applyNumberFormat="1" applyFont="1" applyFill="1" applyBorder="1" applyAlignment="1">
      <alignment/>
    </xf>
    <xf numFmtId="2" fontId="0" fillId="34" borderId="43" xfId="0" applyNumberFormat="1" applyFont="1" applyFill="1" applyBorder="1" applyAlignment="1">
      <alignment/>
    </xf>
    <xf numFmtId="2" fontId="0" fillId="34" borderId="40" xfId="0" applyNumberFormat="1" applyFont="1" applyFill="1" applyBorder="1" applyAlignment="1">
      <alignment/>
    </xf>
    <xf numFmtId="2" fontId="0" fillId="34" borderId="41" xfId="0" applyNumberFormat="1" applyFont="1" applyFill="1" applyBorder="1" applyAlignment="1">
      <alignment/>
    </xf>
    <xf numFmtId="2" fontId="2" fillId="34" borderId="53" xfId="0" applyNumberFormat="1" applyFont="1" applyFill="1" applyBorder="1" applyAlignment="1">
      <alignment/>
    </xf>
    <xf numFmtId="2" fontId="0" fillId="34" borderId="54" xfId="0" applyNumberFormat="1" applyFont="1" applyFill="1" applyBorder="1" applyAlignment="1">
      <alignment/>
    </xf>
    <xf numFmtId="2" fontId="0" fillId="34" borderId="55" xfId="0" applyNumberFormat="1" applyFont="1" applyFill="1" applyBorder="1" applyAlignment="1">
      <alignment/>
    </xf>
    <xf numFmtId="0" fontId="0" fillId="0" borderId="32" xfId="0" applyBorder="1" applyAlignment="1">
      <alignment/>
    </xf>
    <xf numFmtId="2" fontId="2" fillId="0" borderId="16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2" fillId="35" borderId="16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2" fontId="0" fillId="35" borderId="16" xfId="0" applyNumberFormat="1" applyFont="1" applyFill="1" applyBorder="1" applyAlignment="1">
      <alignment/>
    </xf>
    <xf numFmtId="2" fontId="2" fillId="35" borderId="45" xfId="0" applyNumberFormat="1" applyFont="1" applyFill="1" applyBorder="1" applyAlignment="1">
      <alignment/>
    </xf>
    <xf numFmtId="2" fontId="0" fillId="32" borderId="49" xfId="0" applyNumberFormat="1" applyFont="1" applyFill="1" applyBorder="1" applyAlignment="1">
      <alignment/>
    </xf>
    <xf numFmtId="2" fontId="2" fillId="35" borderId="16" xfId="0" applyNumberFormat="1" applyFont="1" applyFill="1" applyBorder="1" applyAlignment="1">
      <alignment/>
    </xf>
    <xf numFmtId="2" fontId="2" fillId="34" borderId="42" xfId="0" applyNumberFormat="1" applyFont="1" applyFill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0" fillId="35" borderId="47" xfId="0" applyNumberFormat="1" applyFont="1" applyFill="1" applyBorder="1" applyAlignment="1">
      <alignment/>
    </xf>
    <xf numFmtId="2" fontId="0" fillId="35" borderId="44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35" borderId="57" xfId="0" applyNumberFormat="1" applyFont="1" applyFill="1" applyBorder="1" applyAlignment="1">
      <alignment/>
    </xf>
    <xf numFmtId="2" fontId="0" fillId="35" borderId="58" xfId="0" applyNumberFormat="1" applyFont="1" applyFill="1" applyBorder="1" applyAlignment="1">
      <alignment/>
    </xf>
    <xf numFmtId="2" fontId="0" fillId="35" borderId="56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2" fontId="0" fillId="34" borderId="4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35" borderId="26" xfId="0" applyNumberFormat="1" applyFont="1" applyFill="1" applyBorder="1" applyAlignment="1">
      <alignment/>
    </xf>
    <xf numFmtId="2" fontId="0" fillId="0" borderId="59" xfId="0" applyNumberFormat="1" applyBorder="1" applyAlignment="1">
      <alignment/>
    </xf>
    <xf numFmtId="0" fontId="0" fillId="0" borderId="14" xfId="0" applyBorder="1" applyAlignment="1">
      <alignment horizontal="left"/>
    </xf>
    <xf numFmtId="2" fontId="0" fillId="0" borderId="60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3" borderId="54" xfId="0" applyNumberFormat="1" applyFont="1" applyFill="1" applyBorder="1" applyAlignment="1">
      <alignment/>
    </xf>
    <xf numFmtId="2" fontId="0" fillId="32" borderId="24" xfId="0" applyNumberFormat="1" applyFill="1" applyBorder="1" applyAlignment="1">
      <alignment/>
    </xf>
    <xf numFmtId="2" fontId="45" fillId="0" borderId="49" xfId="0" applyNumberFormat="1" applyFont="1" applyBorder="1" applyAlignment="1">
      <alignment/>
    </xf>
    <xf numFmtId="2" fontId="0" fillId="0" borderId="61" xfId="0" applyNumberFormat="1" applyBorder="1" applyAlignment="1">
      <alignment/>
    </xf>
    <xf numFmtId="2" fontId="0" fillId="0" borderId="29" xfId="0" applyNumberFormat="1" applyFont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26" xfId="0" applyNumberFormat="1" applyFill="1" applyBorder="1" applyAlignment="1">
      <alignment/>
    </xf>
    <xf numFmtId="2" fontId="0" fillId="4" borderId="47" xfId="0" applyNumberFormat="1" applyFill="1" applyBorder="1" applyAlignment="1">
      <alignment/>
    </xf>
    <xf numFmtId="2" fontId="45" fillId="0" borderId="29" xfId="0" applyNumberFormat="1" applyFont="1" applyBorder="1" applyAlignment="1">
      <alignment/>
    </xf>
    <xf numFmtId="2" fontId="45" fillId="0" borderId="29" xfId="0" applyNumberFormat="1" applyFont="1" applyBorder="1" applyAlignment="1">
      <alignment/>
    </xf>
    <xf numFmtId="2" fontId="45" fillId="0" borderId="30" xfId="0" applyNumberFormat="1" applyFont="1" applyBorder="1" applyAlignment="1">
      <alignment/>
    </xf>
    <xf numFmtId="2" fontId="0" fillId="4" borderId="60" xfId="0" applyNumberFormat="1" applyFont="1" applyFill="1" applyBorder="1" applyAlignment="1">
      <alignment/>
    </xf>
    <xf numFmtId="2" fontId="0" fillId="0" borderId="61" xfId="0" applyNumberFormat="1" applyFont="1" applyBorder="1" applyAlignment="1">
      <alignment/>
    </xf>
    <xf numFmtId="2" fontId="0" fillId="33" borderId="53" xfId="0" applyNumberFormat="1" applyFont="1" applyFill="1" applyBorder="1" applyAlignment="1">
      <alignment/>
    </xf>
    <xf numFmtId="2" fontId="2" fillId="36" borderId="32" xfId="0" applyNumberFormat="1" applyFont="1" applyFill="1" applyBorder="1" applyAlignment="1">
      <alignment/>
    </xf>
    <xf numFmtId="2" fontId="0" fillId="36" borderId="47" xfId="0" applyNumberFormat="1" applyFont="1" applyFill="1" applyBorder="1" applyAlignment="1">
      <alignment/>
    </xf>
    <xf numFmtId="2" fontId="0" fillId="36" borderId="44" xfId="0" applyNumberFormat="1" applyFill="1" applyBorder="1" applyAlignment="1">
      <alignment/>
    </xf>
    <xf numFmtId="2" fontId="2" fillId="36" borderId="16" xfId="0" applyNumberFormat="1" applyFont="1" applyFill="1" applyBorder="1" applyAlignment="1">
      <alignment/>
    </xf>
    <xf numFmtId="2" fontId="0" fillId="36" borderId="41" xfId="0" applyNumberFormat="1" applyFill="1" applyBorder="1" applyAlignment="1">
      <alignment/>
    </xf>
    <xf numFmtId="2" fontId="0" fillId="36" borderId="40" xfId="0" applyNumberFormat="1" applyFill="1" applyBorder="1" applyAlignment="1">
      <alignment/>
    </xf>
    <xf numFmtId="2" fontId="0" fillId="36" borderId="40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2" fontId="0" fillId="36" borderId="43" xfId="0" applyNumberFormat="1" applyFill="1" applyBorder="1" applyAlignment="1">
      <alignment/>
    </xf>
    <xf numFmtId="2" fontId="0" fillId="36" borderId="43" xfId="0" applyNumberFormat="1" applyFont="1" applyFill="1" applyBorder="1" applyAlignment="1">
      <alignment/>
    </xf>
    <xf numFmtId="2" fontId="0" fillId="36" borderId="45" xfId="0" applyNumberFormat="1" applyFont="1" applyFill="1" applyBorder="1" applyAlignment="1">
      <alignment/>
    </xf>
    <xf numFmtId="2" fontId="0" fillId="36" borderId="53" xfId="0" applyNumberFormat="1" applyFont="1" applyFill="1" applyBorder="1" applyAlignment="1">
      <alignment/>
    </xf>
    <xf numFmtId="2" fontId="0" fillId="36" borderId="55" xfId="0" applyNumberFormat="1" applyFont="1" applyFill="1" applyBorder="1" applyAlignment="1">
      <alignment/>
    </xf>
    <xf numFmtId="2" fontId="0" fillId="36" borderId="44" xfId="0" applyNumberFormat="1" applyFont="1" applyFill="1" applyBorder="1" applyAlignment="1">
      <alignment/>
    </xf>
    <xf numFmtId="2" fontId="0" fillId="36" borderId="43" xfId="0" applyNumberFormat="1" applyFont="1" applyFill="1" applyBorder="1" applyAlignment="1">
      <alignment/>
    </xf>
    <xf numFmtId="2" fontId="0" fillId="36" borderId="16" xfId="0" applyNumberFormat="1" applyFont="1" applyFill="1" applyBorder="1" applyAlignment="1">
      <alignment/>
    </xf>
    <xf numFmtId="2" fontId="2" fillId="36" borderId="16" xfId="0" applyNumberFormat="1" applyFont="1" applyFill="1" applyBorder="1" applyAlignment="1">
      <alignment/>
    </xf>
    <xf numFmtId="2" fontId="2" fillId="36" borderId="45" xfId="0" applyNumberFormat="1" applyFont="1" applyFill="1" applyBorder="1" applyAlignment="1">
      <alignment/>
    </xf>
    <xf numFmtId="2" fontId="0" fillId="36" borderId="62" xfId="0" applyNumberFormat="1" applyFont="1" applyFill="1" applyBorder="1" applyAlignment="1">
      <alignment/>
    </xf>
    <xf numFmtId="2" fontId="46" fillId="0" borderId="29" xfId="0" applyNumberFormat="1" applyFont="1" applyBorder="1" applyAlignment="1">
      <alignment/>
    </xf>
    <xf numFmtId="2" fontId="46" fillId="0" borderId="29" xfId="0" applyNumberFormat="1" applyFont="1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readingOrder="1"/>
    </xf>
    <xf numFmtId="0" fontId="2" fillId="0" borderId="5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 readingOrder="1"/>
    </xf>
    <xf numFmtId="0" fontId="5" fillId="0" borderId="25" xfId="0" applyFont="1" applyBorder="1" applyAlignment="1">
      <alignment vertical="center" readingOrder="1"/>
    </xf>
    <xf numFmtId="0" fontId="2" fillId="0" borderId="2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2" fontId="0" fillId="35" borderId="40" xfId="0" applyNumberFormat="1" applyFont="1" applyFill="1" applyBorder="1" applyAlignment="1">
      <alignment/>
    </xf>
    <xf numFmtId="2" fontId="0" fillId="35" borderId="43" xfId="0" applyNumberFormat="1" applyFont="1" applyFill="1" applyBorder="1" applyAlignment="1">
      <alignment/>
    </xf>
    <xf numFmtId="2" fontId="0" fillId="35" borderId="43" xfId="0" applyNumberFormat="1" applyFont="1" applyFill="1" applyBorder="1" applyAlignment="1">
      <alignment/>
    </xf>
    <xf numFmtId="2" fontId="0" fillId="36" borderId="24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0" borderId="56" xfId="0" applyNumberFormat="1" applyFont="1" applyBorder="1" applyAlignment="1">
      <alignment/>
    </xf>
    <xf numFmtId="2" fontId="0" fillId="33" borderId="43" xfId="0" applyNumberFormat="1" applyFont="1" applyFill="1" applyBorder="1" applyAlignment="1">
      <alignment/>
    </xf>
    <xf numFmtId="0" fontId="2" fillId="34" borderId="53" xfId="0" applyFont="1" applyFill="1" applyBorder="1" applyAlignment="1">
      <alignment horizontal="center" vertical="center" wrapText="1"/>
    </xf>
    <xf numFmtId="2" fontId="0" fillId="34" borderId="42" xfId="0" applyNumberFormat="1" applyFont="1" applyFill="1" applyBorder="1" applyAlignment="1">
      <alignment/>
    </xf>
    <xf numFmtId="2" fontId="0" fillId="34" borderId="45" xfId="0" applyNumberFormat="1" applyFont="1" applyFill="1" applyBorder="1" applyAlignment="1">
      <alignment/>
    </xf>
    <xf numFmtId="2" fontId="0" fillId="34" borderId="26" xfId="0" applyNumberFormat="1" applyFont="1" applyFill="1" applyBorder="1" applyAlignment="1">
      <alignment/>
    </xf>
    <xf numFmtId="2" fontId="0" fillId="34" borderId="33" xfId="0" applyNumberFormat="1" applyFont="1" applyFill="1" applyBorder="1" applyAlignment="1">
      <alignment/>
    </xf>
    <xf numFmtId="2" fontId="0" fillId="34" borderId="39" xfId="0" applyNumberFormat="1" applyFont="1" applyFill="1" applyBorder="1" applyAlignment="1">
      <alignment/>
    </xf>
    <xf numFmtId="2" fontId="0" fillId="34" borderId="47" xfId="0" applyNumberFormat="1" applyFont="1" applyFill="1" applyBorder="1" applyAlignment="1">
      <alignment/>
    </xf>
    <xf numFmtId="2" fontId="0" fillId="34" borderId="47" xfId="0" applyNumberFormat="1" applyFont="1" applyFill="1" applyBorder="1" applyAlignment="1">
      <alignment/>
    </xf>
    <xf numFmtId="2" fontId="0" fillId="34" borderId="44" xfId="0" applyNumberFormat="1" applyFont="1" applyFill="1" applyBorder="1" applyAlignment="1">
      <alignment/>
    </xf>
    <xf numFmtId="2" fontId="0" fillId="34" borderId="63" xfId="0" applyNumberFormat="1" applyFont="1" applyFill="1" applyBorder="1" applyAlignment="1">
      <alignment/>
    </xf>
    <xf numFmtId="2" fontId="0" fillId="34" borderId="64" xfId="0" applyNumberFormat="1" applyFont="1" applyFill="1" applyBorder="1" applyAlignment="1">
      <alignment/>
    </xf>
    <xf numFmtId="2" fontId="0" fillId="34" borderId="59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2" fontId="2" fillId="37" borderId="16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2" fillId="37" borderId="18" xfId="0" applyNumberFormat="1" applyFont="1" applyFill="1" applyBorder="1" applyAlignment="1">
      <alignment/>
    </xf>
    <xf numFmtId="2" fontId="2" fillId="37" borderId="48" xfId="0" applyNumberFormat="1" applyFont="1" applyFill="1" applyBorder="1" applyAlignment="1">
      <alignment/>
    </xf>
    <xf numFmtId="2" fontId="2" fillId="37" borderId="32" xfId="0" applyNumberFormat="1" applyFont="1" applyFill="1" applyBorder="1" applyAlignment="1">
      <alignment/>
    </xf>
    <xf numFmtId="2" fontId="2" fillId="37" borderId="65" xfId="0" applyNumberFormat="1" applyFont="1" applyFill="1" applyBorder="1" applyAlignment="1">
      <alignment/>
    </xf>
    <xf numFmtId="2" fontId="2" fillId="37" borderId="36" xfId="0" applyNumberFormat="1" applyFont="1" applyFill="1" applyBorder="1" applyAlignment="1">
      <alignment/>
    </xf>
    <xf numFmtId="2" fontId="2" fillId="37" borderId="27" xfId="0" applyNumberFormat="1" applyFont="1" applyFill="1" applyBorder="1" applyAlignment="1">
      <alignment/>
    </xf>
    <xf numFmtId="2" fontId="2" fillId="37" borderId="45" xfId="0" applyNumberFormat="1" applyFont="1" applyFill="1" applyBorder="1" applyAlignment="1">
      <alignment/>
    </xf>
    <xf numFmtId="2" fontId="2" fillId="37" borderId="25" xfId="0" applyNumberFormat="1" applyFont="1" applyFill="1" applyBorder="1" applyAlignment="1">
      <alignment/>
    </xf>
    <xf numFmtId="2" fontId="2" fillId="37" borderId="59" xfId="0" applyNumberFormat="1" applyFont="1" applyFill="1" applyBorder="1" applyAlignment="1">
      <alignment/>
    </xf>
    <xf numFmtId="2" fontId="2" fillId="37" borderId="46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">
      <selection activeCell="K163" sqref="K163"/>
    </sheetView>
  </sheetViews>
  <sheetFormatPr defaultColWidth="9.00390625" defaultRowHeight="12.75"/>
  <cols>
    <col min="1" max="1" width="47.75390625" style="0" customWidth="1"/>
    <col min="2" max="2" width="12.00390625" style="0" hidden="1" customWidth="1"/>
    <col min="3" max="5" width="10.125" style="0" customWidth="1"/>
    <col min="6" max="6" width="9.00390625" style="0" customWidth="1"/>
    <col min="7" max="7" width="10.125" style="0" customWidth="1"/>
    <col min="8" max="8" width="8.00390625" style="0" customWidth="1"/>
    <col min="9" max="9" width="9.00390625" style="0" customWidth="1"/>
    <col min="10" max="11" width="8.00390625" style="0" customWidth="1"/>
    <col min="12" max="12" width="9.75390625" style="0" customWidth="1"/>
    <col min="13" max="13" width="6.25390625" style="0" customWidth="1"/>
  </cols>
  <sheetData>
    <row r="1" spans="1:26" ht="48" customHeight="1" thickBot="1">
      <c r="A1" s="253" t="s">
        <v>265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25" customHeight="1" thickBot="1">
      <c r="A2" s="255" t="s">
        <v>0</v>
      </c>
      <c r="B2" s="52" t="s">
        <v>165</v>
      </c>
      <c r="C2" s="263" t="s">
        <v>209</v>
      </c>
      <c r="D2" s="257" t="s">
        <v>208</v>
      </c>
      <c r="E2" s="259" t="s">
        <v>181</v>
      </c>
      <c r="F2" s="276" t="s">
        <v>210</v>
      </c>
      <c r="G2" s="265" t="s">
        <v>206</v>
      </c>
      <c r="H2" s="261" t="s">
        <v>212</v>
      </c>
      <c r="I2" s="241"/>
      <c r="J2" s="261" t="s">
        <v>213</v>
      </c>
      <c r="K2" s="262"/>
      <c r="L2" s="242" t="s">
        <v>111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 thickBot="1">
      <c r="A3" s="256"/>
      <c r="B3" s="53"/>
      <c r="C3" s="264"/>
      <c r="D3" s="258"/>
      <c r="E3" s="260"/>
      <c r="F3" s="258"/>
      <c r="G3" s="266"/>
      <c r="H3" s="54" t="s">
        <v>100</v>
      </c>
      <c r="I3" s="96" t="s">
        <v>99</v>
      </c>
      <c r="J3" s="54" t="s">
        <v>100</v>
      </c>
      <c r="K3" s="96" t="s">
        <v>99</v>
      </c>
      <c r="L3" s="24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65" t="s">
        <v>34</v>
      </c>
      <c r="B4" s="168"/>
      <c r="C4" s="167">
        <f>C5+C12+C15+C18+C30</f>
        <v>4016.5299999999997</v>
      </c>
      <c r="D4" s="167">
        <f>D5+D12+D15+D18+D30</f>
        <v>3526.7999999999997</v>
      </c>
      <c r="E4" s="167">
        <f aca="true" t="shared" si="0" ref="E4:L4">E5+E12+E15+E18+E30</f>
        <v>3274.85</v>
      </c>
      <c r="F4" s="167">
        <f t="shared" si="0"/>
        <v>3341.25</v>
      </c>
      <c r="G4" s="220">
        <f t="shared" si="0"/>
        <v>3290.3499999999995</v>
      </c>
      <c r="H4" s="167">
        <f t="shared" si="0"/>
        <v>90.75</v>
      </c>
      <c r="I4" s="167">
        <f t="shared" si="0"/>
        <v>2525.31</v>
      </c>
      <c r="J4" s="167">
        <f t="shared" si="0"/>
        <v>0</v>
      </c>
      <c r="K4" s="167">
        <f t="shared" si="0"/>
        <v>125</v>
      </c>
      <c r="L4" s="167">
        <f t="shared" si="0"/>
        <v>549.2900000000001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thickBot="1">
      <c r="A5" s="8" t="s">
        <v>41</v>
      </c>
      <c r="B5" s="36"/>
      <c r="C5" s="157">
        <f>C6+C7+C8+C9+C10+C11</f>
        <v>1294.7900000000002</v>
      </c>
      <c r="D5" s="157">
        <f>D6+D7+D8+D9+D10+D11</f>
        <v>1621.62</v>
      </c>
      <c r="E5" s="169">
        <v>1324.58</v>
      </c>
      <c r="F5" s="161">
        <f>F6+F7+F8+F9+F10+F11</f>
        <v>1302.9199999999998</v>
      </c>
      <c r="G5" s="218">
        <f>G6+G7+G8+G9+G10+G11</f>
        <v>1371.6999999999998</v>
      </c>
      <c r="H5" s="78">
        <f>H6+H7+H8+H9+H10+H11</f>
        <v>55.7</v>
      </c>
      <c r="I5" s="132">
        <f>I6+I7+I8+I9+I10+I11</f>
        <v>1266</v>
      </c>
      <c r="J5" s="78"/>
      <c r="K5" s="132">
        <f>K6+K7+K8+K9+K10+K11</f>
        <v>50</v>
      </c>
      <c r="L5" s="12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 t="s">
        <v>164</v>
      </c>
      <c r="B6" s="36"/>
      <c r="C6" s="157">
        <v>0</v>
      </c>
      <c r="D6" s="157">
        <v>282.47</v>
      </c>
      <c r="E6" s="181">
        <v>0</v>
      </c>
      <c r="F6" s="157">
        <v>0</v>
      </c>
      <c r="G6" s="218">
        <f aca="true" t="shared" si="1" ref="G6:G11">H6+I6+J6+K6+L6</f>
        <v>0</v>
      </c>
      <c r="H6" s="78"/>
      <c r="I6" s="133">
        <v>0</v>
      </c>
      <c r="J6" s="78"/>
      <c r="K6" s="132"/>
      <c r="L6" s="12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9" t="s">
        <v>98</v>
      </c>
      <c r="B7" s="37">
        <f>I7/D7*100</f>
        <v>98.68651829909967</v>
      </c>
      <c r="C7" s="157">
        <v>1239.24</v>
      </c>
      <c r="D7" s="157">
        <v>1282.85</v>
      </c>
      <c r="E7" s="181">
        <v>1268.35</v>
      </c>
      <c r="F7" s="157">
        <v>1246.69</v>
      </c>
      <c r="G7" s="218">
        <f t="shared" si="1"/>
        <v>1316</v>
      </c>
      <c r="H7" s="134"/>
      <c r="I7" s="117">
        <v>1266</v>
      </c>
      <c r="J7" s="78"/>
      <c r="K7" s="132">
        <v>50</v>
      </c>
      <c r="L7" s="12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0" t="s">
        <v>35</v>
      </c>
      <c r="B8" s="37"/>
      <c r="C8" s="157">
        <v>40.31</v>
      </c>
      <c r="D8" s="157">
        <v>40.78</v>
      </c>
      <c r="E8" s="181">
        <v>40.32</v>
      </c>
      <c r="F8" s="157">
        <v>40.32</v>
      </c>
      <c r="G8" s="218">
        <f t="shared" si="1"/>
        <v>40.02</v>
      </c>
      <c r="H8" s="78">
        <v>40.02</v>
      </c>
      <c r="I8" s="132"/>
      <c r="J8" s="25"/>
      <c r="K8" s="117"/>
      <c r="L8" s="12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0" t="s">
        <v>92</v>
      </c>
      <c r="B9" s="37"/>
      <c r="C9" s="157">
        <v>4.64</v>
      </c>
      <c r="D9" s="157">
        <v>4.91</v>
      </c>
      <c r="E9" s="181">
        <v>4.59</v>
      </c>
      <c r="F9" s="157">
        <v>4.59</v>
      </c>
      <c r="G9" s="218">
        <f t="shared" si="1"/>
        <v>4.36</v>
      </c>
      <c r="H9" s="78">
        <v>4.36</v>
      </c>
      <c r="I9" s="117"/>
      <c r="J9" s="25"/>
      <c r="K9" s="117"/>
      <c r="L9" s="12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0" t="s">
        <v>289</v>
      </c>
      <c r="B10" s="37"/>
      <c r="C10" s="157">
        <v>2.89</v>
      </c>
      <c r="D10" s="157">
        <v>2.87</v>
      </c>
      <c r="E10" s="181">
        <v>3.61</v>
      </c>
      <c r="F10" s="157">
        <v>3.61</v>
      </c>
      <c r="G10" s="218">
        <f t="shared" si="1"/>
        <v>3.61</v>
      </c>
      <c r="H10" s="78">
        <v>3.61</v>
      </c>
      <c r="I10" s="117"/>
      <c r="J10" s="25"/>
      <c r="K10" s="117"/>
      <c r="L10" s="12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0" t="s">
        <v>36</v>
      </c>
      <c r="B11" s="37"/>
      <c r="C11" s="157">
        <v>7.71</v>
      </c>
      <c r="D11" s="157">
        <v>7.74</v>
      </c>
      <c r="E11" s="181">
        <v>7.71</v>
      </c>
      <c r="F11" s="157">
        <v>7.71</v>
      </c>
      <c r="G11" s="218">
        <f t="shared" si="1"/>
        <v>7.71</v>
      </c>
      <c r="H11" s="78">
        <v>7.71</v>
      </c>
      <c r="I11" s="117"/>
      <c r="J11" s="25"/>
      <c r="K11" s="117"/>
      <c r="L11" s="12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0" t="s">
        <v>47</v>
      </c>
      <c r="B12" s="37"/>
      <c r="C12" s="158">
        <f>C13+C14</f>
        <v>40.78</v>
      </c>
      <c r="D12" s="158">
        <f>D13+D14</f>
        <v>37.03</v>
      </c>
      <c r="E12" s="268">
        <v>36.47</v>
      </c>
      <c r="F12" s="158">
        <f>F13+F14</f>
        <v>39.37</v>
      </c>
      <c r="G12" s="230">
        <f>G13+G14</f>
        <v>36.43</v>
      </c>
      <c r="H12" s="25">
        <f>H13+H14</f>
        <v>35.05</v>
      </c>
      <c r="I12" s="117">
        <f>I13+I14</f>
        <v>1.38</v>
      </c>
      <c r="J12" s="25"/>
      <c r="K12" s="117"/>
      <c r="L12" s="12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0" t="s">
        <v>46</v>
      </c>
      <c r="B13" s="38"/>
      <c r="C13" s="157">
        <v>5.74</v>
      </c>
      <c r="D13" s="157">
        <v>5.89</v>
      </c>
      <c r="E13" s="269">
        <v>1.42</v>
      </c>
      <c r="F13" s="157">
        <v>4.32</v>
      </c>
      <c r="G13" s="218">
        <f>H13+I13+J13+K13+L13</f>
        <v>1.38</v>
      </c>
      <c r="H13" s="25"/>
      <c r="I13" s="117">
        <v>1.38</v>
      </c>
      <c r="J13" s="25"/>
      <c r="K13" s="117"/>
      <c r="L13" s="12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0" t="s">
        <v>37</v>
      </c>
      <c r="B14" s="38"/>
      <c r="C14" s="157">
        <v>35.04</v>
      </c>
      <c r="D14" s="157">
        <v>31.14</v>
      </c>
      <c r="E14" s="269">
        <v>35.05</v>
      </c>
      <c r="F14" s="157">
        <v>35.05</v>
      </c>
      <c r="G14" s="218">
        <f>H14+I14+J14+K14+L14</f>
        <v>35.05</v>
      </c>
      <c r="H14" s="25">
        <v>35.05</v>
      </c>
      <c r="I14" s="117"/>
      <c r="J14" s="25"/>
      <c r="K14" s="117"/>
      <c r="L14" s="12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90" t="s">
        <v>243</v>
      </c>
      <c r="B15" s="191"/>
      <c r="C15" s="192">
        <f>C16+C17</f>
        <v>44.41</v>
      </c>
      <c r="D15" s="192">
        <f>D16+D17</f>
        <v>23.5</v>
      </c>
      <c r="E15" s="270">
        <v>0</v>
      </c>
      <c r="F15" s="192">
        <f>F16+F17</f>
        <v>23.5</v>
      </c>
      <c r="G15" s="231">
        <f>G16+G17</f>
        <v>0</v>
      </c>
      <c r="H15" s="25"/>
      <c r="I15" s="117"/>
      <c r="J15" s="25"/>
      <c r="K15" s="117"/>
      <c r="L15" s="12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90" t="s">
        <v>242</v>
      </c>
      <c r="B16" s="191"/>
      <c r="C16" s="192">
        <v>0</v>
      </c>
      <c r="D16" s="192">
        <v>23.5</v>
      </c>
      <c r="E16" s="181"/>
      <c r="F16" s="157">
        <v>0</v>
      </c>
      <c r="G16" s="218">
        <f>H16+I16+J16+K16+L16</f>
        <v>0</v>
      </c>
      <c r="H16" s="25"/>
      <c r="I16" s="117"/>
      <c r="J16" s="25"/>
      <c r="K16" s="117"/>
      <c r="L16" s="12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90" t="s">
        <v>241</v>
      </c>
      <c r="B17" s="191"/>
      <c r="C17" s="192">
        <v>44.41</v>
      </c>
      <c r="D17" s="192">
        <v>0</v>
      </c>
      <c r="E17" s="181"/>
      <c r="F17" s="157">
        <v>23.5</v>
      </c>
      <c r="G17" s="218">
        <f>H17+I17+J17+K17+L17</f>
        <v>0</v>
      </c>
      <c r="H17" s="25"/>
      <c r="I17" s="117"/>
      <c r="J17" s="25"/>
      <c r="K17" s="117"/>
      <c r="L17" s="1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0" t="s">
        <v>48</v>
      </c>
      <c r="B18" s="38"/>
      <c r="C18" s="158">
        <f>C19+C20+C21+C22+C23+C24+C25+C26+C27+C28+C29</f>
        <v>1307.23</v>
      </c>
      <c r="D18" s="158">
        <f>D19+D20+D21+D22+D23+D24+D25+D26+D27+D28+D29</f>
        <v>595.5899999999999</v>
      </c>
      <c r="E18" s="268">
        <v>599.8</v>
      </c>
      <c r="F18" s="158">
        <f aca="true" t="shared" si="2" ref="F18:L18">F19+F20+F21+F22+F23+F24+F25+F26+F27+F28+F29</f>
        <v>661.46</v>
      </c>
      <c r="G18" s="223">
        <f t="shared" si="2"/>
        <v>714.8600000000001</v>
      </c>
      <c r="H18" s="158">
        <f t="shared" si="2"/>
        <v>0</v>
      </c>
      <c r="I18" s="158">
        <f t="shared" si="2"/>
        <v>165.57</v>
      </c>
      <c r="J18" s="158">
        <f t="shared" si="2"/>
        <v>0</v>
      </c>
      <c r="K18" s="158">
        <f t="shared" si="2"/>
        <v>0</v>
      </c>
      <c r="L18" s="128">
        <f t="shared" si="2"/>
        <v>549.2900000000001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0" t="s">
        <v>260</v>
      </c>
      <c r="B19" s="191"/>
      <c r="C19" s="192">
        <v>147.49</v>
      </c>
      <c r="D19" s="157">
        <v>136.43</v>
      </c>
      <c r="E19" s="181">
        <v>0</v>
      </c>
      <c r="F19" s="157">
        <v>0</v>
      </c>
      <c r="G19" s="218">
        <f>H19+I19+J19+K19+L19</f>
        <v>58.730000000000004</v>
      </c>
      <c r="H19" s="25"/>
      <c r="I19" s="117">
        <v>20.27</v>
      </c>
      <c r="J19" s="25"/>
      <c r="K19" s="117"/>
      <c r="L19" s="128">
        <v>38.46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0" t="s">
        <v>258</v>
      </c>
      <c r="B20" s="38"/>
      <c r="C20" s="157">
        <v>92.95</v>
      </c>
      <c r="D20" s="157">
        <v>92.95</v>
      </c>
      <c r="E20" s="181">
        <v>104.07</v>
      </c>
      <c r="F20" s="157">
        <v>104.07</v>
      </c>
      <c r="G20" s="218">
        <f aca="true" t="shared" si="3" ref="G20:G29">H20+I20+J20+K20+L20</f>
        <v>116.75</v>
      </c>
      <c r="H20" s="25"/>
      <c r="I20" s="117">
        <v>23.8</v>
      </c>
      <c r="J20" s="25"/>
      <c r="K20" s="117"/>
      <c r="L20" s="128">
        <v>92.95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0" t="s">
        <v>259</v>
      </c>
      <c r="B21" s="38"/>
      <c r="C21" s="157">
        <v>42.66</v>
      </c>
      <c r="D21" s="157">
        <v>42.66</v>
      </c>
      <c r="E21" s="181">
        <v>57.96</v>
      </c>
      <c r="F21" s="157">
        <v>57.96</v>
      </c>
      <c r="G21" s="218">
        <f t="shared" si="3"/>
        <v>69.12</v>
      </c>
      <c r="H21" s="25"/>
      <c r="I21" s="117">
        <v>26.46</v>
      </c>
      <c r="J21" s="25"/>
      <c r="K21" s="117"/>
      <c r="L21" s="128">
        <v>42.66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0" t="s">
        <v>120</v>
      </c>
      <c r="B22" s="38"/>
      <c r="C22" s="157">
        <v>1.32</v>
      </c>
      <c r="D22" s="157">
        <v>1.65</v>
      </c>
      <c r="E22" s="181">
        <v>2.16</v>
      </c>
      <c r="F22" s="157">
        <v>2.16</v>
      </c>
      <c r="G22" s="218">
        <f t="shared" si="3"/>
        <v>2.17</v>
      </c>
      <c r="H22" s="25"/>
      <c r="I22" s="117">
        <v>0.5</v>
      </c>
      <c r="J22" s="25"/>
      <c r="K22" s="117"/>
      <c r="L22" s="128">
        <v>1.67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0" t="s">
        <v>44</v>
      </c>
      <c r="B23" s="38"/>
      <c r="C23" s="157">
        <v>0</v>
      </c>
      <c r="D23" s="157">
        <v>0</v>
      </c>
      <c r="E23" s="181">
        <v>232.4</v>
      </c>
      <c r="F23" s="157">
        <v>232.4</v>
      </c>
      <c r="G23" s="218">
        <f t="shared" si="3"/>
        <v>232.4</v>
      </c>
      <c r="H23" s="25"/>
      <c r="I23" s="117"/>
      <c r="J23" s="25"/>
      <c r="K23" s="117"/>
      <c r="L23" s="128">
        <v>232.4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0" t="s">
        <v>261</v>
      </c>
      <c r="B24" s="38"/>
      <c r="C24" s="157">
        <v>22.21</v>
      </c>
      <c r="D24" s="157">
        <v>23.14</v>
      </c>
      <c r="E24" s="181">
        <v>56.07</v>
      </c>
      <c r="F24" s="157">
        <v>56.07</v>
      </c>
      <c r="G24" s="218">
        <f t="shared" si="3"/>
        <v>56.07</v>
      </c>
      <c r="H24" s="25"/>
      <c r="I24" s="117">
        <v>30.09</v>
      </c>
      <c r="J24" s="25"/>
      <c r="K24" s="117"/>
      <c r="L24" s="128">
        <v>25.98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0" t="s">
        <v>45</v>
      </c>
      <c r="B25" s="38"/>
      <c r="C25" s="157">
        <v>36.69</v>
      </c>
      <c r="D25" s="157">
        <v>37.06</v>
      </c>
      <c r="E25" s="181">
        <v>47.36</v>
      </c>
      <c r="F25" s="157">
        <v>47.36</v>
      </c>
      <c r="G25" s="218">
        <f t="shared" si="3"/>
        <v>47.349999999999994</v>
      </c>
      <c r="H25" s="25"/>
      <c r="I25" s="117">
        <v>9.55</v>
      </c>
      <c r="J25" s="25"/>
      <c r="K25" s="117"/>
      <c r="L25" s="128">
        <v>37.8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0" t="s">
        <v>118</v>
      </c>
      <c r="B26" s="38"/>
      <c r="C26" s="157">
        <v>64.12</v>
      </c>
      <c r="D26" s="157">
        <f>G26+H26+I26+J26+K26</f>
        <v>0</v>
      </c>
      <c r="E26" s="181">
        <v>0</v>
      </c>
      <c r="F26" s="157">
        <v>0</v>
      </c>
      <c r="G26" s="218">
        <f t="shared" si="3"/>
        <v>0</v>
      </c>
      <c r="H26" s="25"/>
      <c r="I26" s="117">
        <v>0</v>
      </c>
      <c r="J26" s="25"/>
      <c r="K26" s="117"/>
      <c r="L26" s="128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0" t="s">
        <v>119</v>
      </c>
      <c r="B27" s="38"/>
      <c r="C27" s="157">
        <v>73.5</v>
      </c>
      <c r="D27" s="157">
        <v>74.64</v>
      </c>
      <c r="E27" s="181">
        <v>98.21</v>
      </c>
      <c r="F27" s="157">
        <v>98.21</v>
      </c>
      <c r="G27" s="218">
        <f t="shared" si="3"/>
        <v>98.22</v>
      </c>
      <c r="H27" s="25"/>
      <c r="I27" s="117">
        <v>22.07</v>
      </c>
      <c r="J27" s="25"/>
      <c r="K27" s="117"/>
      <c r="L27" s="128">
        <v>76.15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0" t="s">
        <v>262</v>
      </c>
      <c r="B28" s="38"/>
      <c r="C28" s="157">
        <v>825.12</v>
      </c>
      <c r="D28" s="157">
        <v>185.87</v>
      </c>
      <c r="E28" s="181">
        <v>0</v>
      </c>
      <c r="F28" s="157">
        <v>61.66</v>
      </c>
      <c r="G28" s="218">
        <f t="shared" si="3"/>
        <v>32.48</v>
      </c>
      <c r="H28" s="25"/>
      <c r="I28" s="117">
        <v>32.48</v>
      </c>
      <c r="J28" s="25"/>
      <c r="K28" s="117"/>
      <c r="L28" s="128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0" t="s">
        <v>104</v>
      </c>
      <c r="B29" s="38"/>
      <c r="C29" s="157">
        <v>1.17</v>
      </c>
      <c r="D29" s="157">
        <v>1.19</v>
      </c>
      <c r="E29" s="181">
        <v>1.57</v>
      </c>
      <c r="F29" s="157">
        <v>1.57</v>
      </c>
      <c r="G29" s="218">
        <f t="shared" si="3"/>
        <v>1.5699999999999998</v>
      </c>
      <c r="H29" s="25"/>
      <c r="I29" s="117">
        <v>0.35</v>
      </c>
      <c r="J29" s="25"/>
      <c r="K29" s="117"/>
      <c r="L29" s="128">
        <v>1.22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1" t="s">
        <v>91</v>
      </c>
      <c r="B30" s="39"/>
      <c r="C30" s="158">
        <f aca="true" t="shared" si="4" ref="C30:L30">C31+C32+C33+C34</f>
        <v>1329.32</v>
      </c>
      <c r="D30" s="158">
        <f t="shared" si="4"/>
        <v>1249.06</v>
      </c>
      <c r="E30" s="268">
        <f t="shared" si="4"/>
        <v>1314</v>
      </c>
      <c r="F30" s="158">
        <f t="shared" si="4"/>
        <v>1314</v>
      </c>
      <c r="G30" s="223">
        <f t="shared" si="4"/>
        <v>1167.36</v>
      </c>
      <c r="H30" s="158">
        <f t="shared" si="4"/>
        <v>0</v>
      </c>
      <c r="I30" s="158">
        <f t="shared" si="4"/>
        <v>1092.36</v>
      </c>
      <c r="J30" s="158">
        <f t="shared" si="4"/>
        <v>0</v>
      </c>
      <c r="K30" s="158">
        <f t="shared" si="4"/>
        <v>75</v>
      </c>
      <c r="L30" s="158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0" t="s">
        <v>38</v>
      </c>
      <c r="B31" s="40">
        <f>E31/D31*100</f>
        <v>105.27634130575309</v>
      </c>
      <c r="C31" s="157">
        <v>1322.35</v>
      </c>
      <c r="D31" s="157">
        <v>1237.6</v>
      </c>
      <c r="E31" s="181">
        <v>1302.9</v>
      </c>
      <c r="F31" s="157">
        <v>1302.9</v>
      </c>
      <c r="G31" s="218">
        <f>H31+I31+J31+K31+L31</f>
        <v>1161.26</v>
      </c>
      <c r="H31" s="25"/>
      <c r="I31" s="117">
        <v>1086.26</v>
      </c>
      <c r="J31" s="25"/>
      <c r="K31" s="117">
        <v>75</v>
      </c>
      <c r="L31" s="12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0" t="s">
        <v>39</v>
      </c>
      <c r="B32" s="40">
        <f>E32/D32*100</f>
        <v>52.91005291005292</v>
      </c>
      <c r="C32" s="157">
        <v>4.89</v>
      </c>
      <c r="D32" s="157">
        <v>9.45</v>
      </c>
      <c r="E32" s="181">
        <v>5</v>
      </c>
      <c r="F32" s="157">
        <v>5</v>
      </c>
      <c r="G32" s="218">
        <f>H32+I32+J32+K32+L32</f>
        <v>0</v>
      </c>
      <c r="H32" s="25"/>
      <c r="I32" s="117">
        <v>0</v>
      </c>
      <c r="J32" s="25"/>
      <c r="K32" s="117"/>
      <c r="L32" s="12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0" t="s">
        <v>40</v>
      </c>
      <c r="B33" s="40">
        <f>E33/D33*100</f>
        <v>303.48258706467664</v>
      </c>
      <c r="C33" s="158">
        <v>2.08</v>
      </c>
      <c r="D33" s="158">
        <v>2.01</v>
      </c>
      <c r="E33" s="182">
        <v>6.1</v>
      </c>
      <c r="F33" s="158">
        <v>6.1</v>
      </c>
      <c r="G33" s="218">
        <f>H33+I33+J33+K33+L33</f>
        <v>6.1</v>
      </c>
      <c r="H33" s="25"/>
      <c r="I33" s="117">
        <v>6.1</v>
      </c>
      <c r="J33" s="25"/>
      <c r="K33" s="117"/>
      <c r="L33" s="12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thickBot="1">
      <c r="A34" s="193" t="s">
        <v>244</v>
      </c>
      <c r="B34" s="41"/>
      <c r="C34" s="159">
        <v>0</v>
      </c>
      <c r="D34" s="159">
        <v>0</v>
      </c>
      <c r="E34" s="183">
        <v>0</v>
      </c>
      <c r="F34" s="159">
        <v>0</v>
      </c>
      <c r="G34" s="218">
        <f>H34+I34+J34+K34+L34</f>
        <v>0</v>
      </c>
      <c r="H34" s="26"/>
      <c r="I34" s="135"/>
      <c r="J34" s="26"/>
      <c r="K34" s="135"/>
      <c r="L34" s="13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thickBot="1">
      <c r="A35" s="165" t="s">
        <v>42</v>
      </c>
      <c r="B35" s="166"/>
      <c r="C35" s="169">
        <f>C36+C37</f>
        <v>0</v>
      </c>
      <c r="D35" s="169">
        <f>D36+D37</f>
        <v>0</v>
      </c>
      <c r="E35" s="169">
        <f aca="true" t="shared" si="5" ref="E35:L35">E36+E37</f>
        <v>0</v>
      </c>
      <c r="F35" s="169">
        <f t="shared" si="5"/>
        <v>0</v>
      </c>
      <c r="G35" s="232">
        <f t="shared" si="5"/>
        <v>0</v>
      </c>
      <c r="H35" s="169">
        <f t="shared" si="5"/>
        <v>0</v>
      </c>
      <c r="I35" s="169">
        <f t="shared" si="5"/>
        <v>0</v>
      </c>
      <c r="J35" s="169">
        <f t="shared" si="5"/>
        <v>0</v>
      </c>
      <c r="K35" s="169">
        <f t="shared" si="5"/>
        <v>0</v>
      </c>
      <c r="L35" s="169">
        <f t="shared" si="5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9" t="s">
        <v>43</v>
      </c>
      <c r="B36" s="37"/>
      <c r="C36" s="157">
        <v>0</v>
      </c>
      <c r="D36" s="157">
        <v>0</v>
      </c>
      <c r="E36" s="181">
        <v>0</v>
      </c>
      <c r="F36" s="157">
        <v>0</v>
      </c>
      <c r="G36" s="218">
        <f>H36+I36+J36+K36+L36</f>
        <v>0</v>
      </c>
      <c r="H36" s="46"/>
      <c r="I36" s="122"/>
      <c r="J36" s="46"/>
      <c r="K36" s="122"/>
      <c r="L36" s="14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thickBot="1">
      <c r="A37" s="12"/>
      <c r="B37" s="41"/>
      <c r="C37" s="159">
        <v>0</v>
      </c>
      <c r="D37" s="159">
        <v>0</v>
      </c>
      <c r="E37" s="183">
        <v>0</v>
      </c>
      <c r="F37" s="159">
        <v>0</v>
      </c>
      <c r="G37" s="218">
        <f>H37+I37+J37+K37+L37</f>
        <v>0</v>
      </c>
      <c r="H37" s="47"/>
      <c r="I37" s="136"/>
      <c r="J37" s="47"/>
      <c r="K37" s="136"/>
      <c r="L37" s="14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thickBot="1">
      <c r="A38" s="165" t="s">
        <v>49</v>
      </c>
      <c r="B38" s="166"/>
      <c r="C38" s="172">
        <f>C39+C40</f>
        <v>173.84</v>
      </c>
      <c r="D38" s="172">
        <f>D39+D40</f>
        <v>163.23</v>
      </c>
      <c r="E38" s="172">
        <f aca="true" t="shared" si="6" ref="E38:L38">E39+E40</f>
        <v>209.64</v>
      </c>
      <c r="F38" s="172">
        <f t="shared" si="6"/>
        <v>227.89</v>
      </c>
      <c r="G38" s="233">
        <f t="shared" si="6"/>
        <v>205.53</v>
      </c>
      <c r="H38" s="172">
        <f t="shared" si="6"/>
        <v>0</v>
      </c>
      <c r="I38" s="172">
        <f t="shared" si="6"/>
        <v>199.53</v>
      </c>
      <c r="J38" s="172">
        <f t="shared" si="6"/>
        <v>0</v>
      </c>
      <c r="K38" s="172">
        <f t="shared" si="6"/>
        <v>6</v>
      </c>
      <c r="L38" s="172">
        <f t="shared" si="6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9" t="s">
        <v>51</v>
      </c>
      <c r="B39" s="37">
        <f>E39/D39*100</f>
        <v>128.39178943475312</v>
      </c>
      <c r="C39" s="161">
        <v>173.11</v>
      </c>
      <c r="D39" s="161">
        <v>162.23</v>
      </c>
      <c r="E39" s="184">
        <v>208.29</v>
      </c>
      <c r="F39" s="157">
        <v>226.54</v>
      </c>
      <c r="G39" s="218">
        <f>H39+I39+J39+K39+L39</f>
        <v>204.18</v>
      </c>
      <c r="H39" s="137"/>
      <c r="I39" s="132">
        <v>198.18</v>
      </c>
      <c r="J39" s="78"/>
      <c r="K39" s="132">
        <v>6</v>
      </c>
      <c r="L39" s="14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thickBot="1">
      <c r="A40" s="12" t="s">
        <v>50</v>
      </c>
      <c r="B40" s="41">
        <f>E40/D40*100</f>
        <v>135</v>
      </c>
      <c r="C40" s="162">
        <v>0.73</v>
      </c>
      <c r="D40" s="162">
        <v>1</v>
      </c>
      <c r="E40" s="185">
        <v>1.35</v>
      </c>
      <c r="F40" s="277">
        <v>1.35</v>
      </c>
      <c r="G40" s="218">
        <f>H40+I40+J40+K40+L40</f>
        <v>1.35</v>
      </c>
      <c r="H40" s="138"/>
      <c r="I40" s="135">
        <v>1.35</v>
      </c>
      <c r="J40" s="26"/>
      <c r="K40" s="135"/>
      <c r="L40" s="1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thickBot="1">
      <c r="A41" s="165" t="s">
        <v>52</v>
      </c>
      <c r="B41" s="166"/>
      <c r="C41" s="170">
        <f>C42+C43+C44+C45+C46+C47+C48+C49+C50+C51+C52+C53+C54+C55+C56</f>
        <v>562.9799999999999</v>
      </c>
      <c r="D41" s="170">
        <f>D42+D43+D44+D45+D46+D47+D48+D49+D50+D51+D52+D53+D54+D55+D56</f>
        <v>588.27</v>
      </c>
      <c r="E41" s="170">
        <f aca="true" t="shared" si="7" ref="E41:L41">E42+E43+E44+E45+E46+E47+E48+E49+E50+E51+E52+E53+E54+E55+E56</f>
        <v>1144.29</v>
      </c>
      <c r="F41" s="170">
        <f t="shared" si="7"/>
        <v>1104.29</v>
      </c>
      <c r="G41" s="234">
        <f t="shared" si="7"/>
        <v>325.04999999999995</v>
      </c>
      <c r="H41" s="170">
        <f t="shared" si="7"/>
        <v>35</v>
      </c>
      <c r="I41" s="170">
        <f t="shared" si="7"/>
        <v>166.03</v>
      </c>
      <c r="J41" s="170">
        <f t="shared" si="7"/>
        <v>0</v>
      </c>
      <c r="K41" s="170">
        <f t="shared" si="7"/>
        <v>124.02</v>
      </c>
      <c r="L41" s="170">
        <f t="shared" si="7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3" t="s">
        <v>154</v>
      </c>
      <c r="B42" s="37"/>
      <c r="C42" s="157">
        <v>26.67</v>
      </c>
      <c r="D42" s="161">
        <v>0.18</v>
      </c>
      <c r="E42" s="181">
        <v>0</v>
      </c>
      <c r="F42" s="161">
        <v>0</v>
      </c>
      <c r="G42" s="228">
        <f>H42+I42+J42+K42+L42</f>
        <v>35</v>
      </c>
      <c r="H42" s="23">
        <v>35</v>
      </c>
      <c r="I42" s="122"/>
      <c r="J42" s="46"/>
      <c r="K42" s="122"/>
      <c r="L42" s="14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0"/>
      <c r="B43" s="40"/>
      <c r="C43" s="157">
        <v>0</v>
      </c>
      <c r="D43" s="157">
        <v>0</v>
      </c>
      <c r="E43" s="181">
        <v>0</v>
      </c>
      <c r="F43" s="158"/>
      <c r="G43" s="271">
        <f>H43+I43+J43+K43+L43</f>
        <v>0</v>
      </c>
      <c r="H43" s="98"/>
      <c r="I43" s="119"/>
      <c r="J43" s="24"/>
      <c r="K43" s="119"/>
      <c r="L43" s="6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0" t="s">
        <v>282</v>
      </c>
      <c r="B44" s="40"/>
      <c r="C44" s="157">
        <v>0</v>
      </c>
      <c r="D44" s="157">
        <v>19.78</v>
      </c>
      <c r="E44" s="181">
        <v>0</v>
      </c>
      <c r="F44" s="157"/>
      <c r="G44" s="235">
        <f aca="true" t="shared" si="8" ref="G44:G56">H44+I44+J44+K44+L44</f>
        <v>0</v>
      </c>
      <c r="H44" s="98"/>
      <c r="I44" s="119"/>
      <c r="J44" s="24"/>
      <c r="K44" s="119"/>
      <c r="L44" s="6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0" t="s">
        <v>53</v>
      </c>
      <c r="B45" s="40"/>
      <c r="C45" s="157">
        <v>0.4</v>
      </c>
      <c r="D45" s="157">
        <v>0.4</v>
      </c>
      <c r="E45" s="181">
        <v>0.4</v>
      </c>
      <c r="F45" s="157">
        <v>0.4</v>
      </c>
      <c r="G45" s="235">
        <f t="shared" si="8"/>
        <v>0.4</v>
      </c>
      <c r="H45" s="98"/>
      <c r="I45" s="117">
        <v>0.4</v>
      </c>
      <c r="J45" s="25"/>
      <c r="K45" s="117"/>
      <c r="L45" s="6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0" t="s">
        <v>193</v>
      </c>
      <c r="B46" s="40"/>
      <c r="C46" s="157">
        <v>0</v>
      </c>
      <c r="D46" s="157">
        <v>0.56</v>
      </c>
      <c r="E46" s="181">
        <v>57.7</v>
      </c>
      <c r="F46" s="157">
        <v>57.7</v>
      </c>
      <c r="G46" s="235">
        <f t="shared" si="8"/>
        <v>60</v>
      </c>
      <c r="H46" s="108"/>
      <c r="I46" s="117"/>
      <c r="J46" s="25"/>
      <c r="K46" s="117">
        <v>60</v>
      </c>
      <c r="L46" s="12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0"/>
      <c r="B47" s="40"/>
      <c r="C47" s="157">
        <v>0</v>
      </c>
      <c r="D47" s="157">
        <v>0</v>
      </c>
      <c r="E47" s="181">
        <v>0</v>
      </c>
      <c r="F47" s="157"/>
      <c r="G47" s="235">
        <f t="shared" si="8"/>
        <v>0</v>
      </c>
      <c r="H47" s="108"/>
      <c r="I47" s="117"/>
      <c r="J47" s="25"/>
      <c r="K47" s="117"/>
      <c r="L47" s="12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0"/>
      <c r="B48" s="40"/>
      <c r="C48" s="157">
        <v>0</v>
      </c>
      <c r="D48" s="157">
        <v>0</v>
      </c>
      <c r="E48" s="181">
        <v>0</v>
      </c>
      <c r="F48" s="157"/>
      <c r="G48" s="235">
        <f t="shared" si="8"/>
        <v>0</v>
      </c>
      <c r="H48" s="108"/>
      <c r="I48" s="117"/>
      <c r="J48" s="25"/>
      <c r="K48" s="117"/>
      <c r="L48" s="12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0" t="s">
        <v>54</v>
      </c>
      <c r="B49" s="40"/>
      <c r="C49" s="157">
        <v>86.3</v>
      </c>
      <c r="D49" s="157">
        <v>87.52</v>
      </c>
      <c r="E49" s="181">
        <v>86.3</v>
      </c>
      <c r="F49" s="157">
        <v>86.3</v>
      </c>
      <c r="G49" s="235">
        <f t="shared" si="8"/>
        <v>101.47</v>
      </c>
      <c r="H49" s="108"/>
      <c r="I49" s="117">
        <v>101.47</v>
      </c>
      <c r="J49" s="25"/>
      <c r="K49" s="117"/>
      <c r="L49" s="12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0" t="s">
        <v>95</v>
      </c>
      <c r="B50" s="40"/>
      <c r="C50" s="157">
        <v>64.64</v>
      </c>
      <c r="D50" s="157">
        <v>64.16</v>
      </c>
      <c r="E50" s="181">
        <v>65.43</v>
      </c>
      <c r="F50" s="157">
        <v>65.43</v>
      </c>
      <c r="G50" s="235">
        <f t="shared" si="8"/>
        <v>64.16</v>
      </c>
      <c r="H50" s="108"/>
      <c r="I50" s="117">
        <v>64.16</v>
      </c>
      <c r="J50" s="25"/>
      <c r="K50" s="117"/>
      <c r="L50" s="12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0" t="s">
        <v>110</v>
      </c>
      <c r="B51" s="40"/>
      <c r="C51" s="157">
        <v>64.02</v>
      </c>
      <c r="D51" s="157">
        <v>64.02</v>
      </c>
      <c r="E51" s="181">
        <v>64.13</v>
      </c>
      <c r="F51" s="157">
        <v>64.13</v>
      </c>
      <c r="G51" s="235">
        <f t="shared" si="8"/>
        <v>64.02</v>
      </c>
      <c r="H51" s="108"/>
      <c r="I51" s="117"/>
      <c r="J51" s="25"/>
      <c r="K51" s="117">
        <v>64.02</v>
      </c>
      <c r="L51" s="12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3" t="s">
        <v>245</v>
      </c>
      <c r="B52" s="40"/>
      <c r="C52" s="157">
        <v>314.58</v>
      </c>
      <c r="D52" s="157">
        <v>0</v>
      </c>
      <c r="E52" s="181">
        <v>0</v>
      </c>
      <c r="F52" s="157">
        <v>0</v>
      </c>
      <c r="G52" s="235">
        <f t="shared" si="8"/>
        <v>0</v>
      </c>
      <c r="H52" s="108"/>
      <c r="I52" s="117"/>
      <c r="J52" s="25"/>
      <c r="K52" s="117">
        <v>0</v>
      </c>
      <c r="L52" s="12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3" t="s">
        <v>167</v>
      </c>
      <c r="B53" s="40"/>
      <c r="C53" s="157">
        <v>0</v>
      </c>
      <c r="D53" s="157">
        <v>0</v>
      </c>
      <c r="E53" s="181">
        <v>95.5</v>
      </c>
      <c r="F53" s="157">
        <v>55.5</v>
      </c>
      <c r="G53" s="235">
        <f t="shared" si="8"/>
        <v>0</v>
      </c>
      <c r="H53" s="108"/>
      <c r="I53" s="117">
        <v>0</v>
      </c>
      <c r="J53" s="25"/>
      <c r="K53" s="117"/>
      <c r="L53" s="12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64" t="s">
        <v>188</v>
      </c>
      <c r="B54" s="41"/>
      <c r="C54" s="157">
        <v>0.8</v>
      </c>
      <c r="D54" s="157">
        <v>0</v>
      </c>
      <c r="E54" s="182">
        <v>21.23</v>
      </c>
      <c r="F54" s="158">
        <v>21.23</v>
      </c>
      <c r="G54" s="235">
        <f t="shared" si="8"/>
        <v>0</v>
      </c>
      <c r="H54" s="171">
        <v>0</v>
      </c>
      <c r="I54" s="135">
        <v>0</v>
      </c>
      <c r="J54" s="26"/>
      <c r="K54" s="135"/>
      <c r="L54" s="13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64" t="s">
        <v>192</v>
      </c>
      <c r="B55" s="41"/>
      <c r="C55" s="157">
        <v>0</v>
      </c>
      <c r="D55" s="157">
        <v>0</v>
      </c>
      <c r="E55" s="182">
        <v>90</v>
      </c>
      <c r="F55" s="158">
        <v>90</v>
      </c>
      <c r="G55" s="235">
        <f t="shared" si="8"/>
        <v>0</v>
      </c>
      <c r="H55" s="171"/>
      <c r="I55" s="135"/>
      <c r="J55" s="26"/>
      <c r="K55" s="135">
        <v>0</v>
      </c>
      <c r="L55" s="13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thickBot="1">
      <c r="A56" s="12" t="s">
        <v>236</v>
      </c>
      <c r="B56" s="41"/>
      <c r="C56" s="159">
        <v>5.57</v>
      </c>
      <c r="D56" s="159">
        <v>351.65</v>
      </c>
      <c r="E56" s="186">
        <v>663.6</v>
      </c>
      <c r="F56" s="277">
        <v>663.6</v>
      </c>
      <c r="G56" s="235">
        <f t="shared" si="8"/>
        <v>0</v>
      </c>
      <c r="H56" s="171">
        <v>0</v>
      </c>
      <c r="I56" s="135">
        <v>0</v>
      </c>
      <c r="J56" s="26">
        <v>0</v>
      </c>
      <c r="K56" s="135">
        <v>0</v>
      </c>
      <c r="L56" s="13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thickBot="1">
      <c r="A57" s="165" t="s">
        <v>55</v>
      </c>
      <c r="B57" s="166"/>
      <c r="C57" s="167">
        <f>C58+C59+C60+C61+C62+C63+C64+C65+C66+C67+C68+C69</f>
        <v>928.8200000000002</v>
      </c>
      <c r="D57" s="167">
        <f>D58+D59+D60+D61+D62+D63+D64+D65+D66+D67+D68+D69</f>
        <v>712.52</v>
      </c>
      <c r="E57" s="167">
        <f aca="true" t="shared" si="9" ref="E57:L57">E58+E59+E60+E61+E62+E63+E64+E65+E66+E67+E68+E69</f>
        <v>2658.28</v>
      </c>
      <c r="F57" s="167">
        <f t="shared" si="9"/>
        <v>873.5699999999999</v>
      </c>
      <c r="G57" s="220">
        <f t="shared" si="9"/>
        <v>1728.28</v>
      </c>
      <c r="H57" s="167">
        <f t="shared" si="9"/>
        <v>12.05</v>
      </c>
      <c r="I57" s="167">
        <f t="shared" si="9"/>
        <v>766.8</v>
      </c>
      <c r="J57" s="167">
        <f t="shared" si="9"/>
        <v>901.96</v>
      </c>
      <c r="K57" s="167">
        <f t="shared" si="9"/>
        <v>47.47</v>
      </c>
      <c r="L57" s="167">
        <f t="shared" si="9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9" t="s">
        <v>56</v>
      </c>
      <c r="B58" s="37">
        <f>E58/D58*100</f>
        <v>100.11290602744485</v>
      </c>
      <c r="C58" s="157">
        <v>608.83</v>
      </c>
      <c r="D58" s="157">
        <v>575.7</v>
      </c>
      <c r="E58" s="181">
        <v>576.35</v>
      </c>
      <c r="F58" s="157">
        <v>576.35</v>
      </c>
      <c r="G58" s="218">
        <f>H58+I58+J58+K58+L58</f>
        <v>651.05</v>
      </c>
      <c r="H58" s="78">
        <v>12.05</v>
      </c>
      <c r="I58" s="132">
        <v>639</v>
      </c>
      <c r="J58" s="78"/>
      <c r="K58" s="132"/>
      <c r="L58" s="12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33" t="s">
        <v>182</v>
      </c>
      <c r="B59" s="40"/>
      <c r="C59" s="157">
        <v>6.02</v>
      </c>
      <c r="D59" s="157">
        <v>23.92</v>
      </c>
      <c r="E59" s="181">
        <v>1784.71</v>
      </c>
      <c r="F59" s="157">
        <v>0</v>
      </c>
      <c r="G59" s="218">
        <f aca="true" t="shared" si="10" ref="G59:G69">H59+I59+J59+K59+L59</f>
        <v>0</v>
      </c>
      <c r="H59" s="78"/>
      <c r="I59" s="132"/>
      <c r="J59" s="78">
        <v>0</v>
      </c>
      <c r="K59" s="132">
        <v>0</v>
      </c>
      <c r="L59" s="12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33" t="s">
        <v>186</v>
      </c>
      <c r="B60" s="40"/>
      <c r="C60" s="157">
        <v>0</v>
      </c>
      <c r="D60" s="157">
        <v>0</v>
      </c>
      <c r="E60" s="181">
        <v>154.42</v>
      </c>
      <c r="F60" s="157">
        <v>154.42</v>
      </c>
      <c r="G60" s="218">
        <f t="shared" si="10"/>
        <v>0</v>
      </c>
      <c r="H60" s="78"/>
      <c r="I60" s="132"/>
      <c r="J60" s="78">
        <v>0</v>
      </c>
      <c r="K60" s="132">
        <v>0</v>
      </c>
      <c r="L60" s="12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0" t="s">
        <v>238</v>
      </c>
      <c r="B61" s="40">
        <f>E61/D61*100</f>
        <v>4285.714285714286</v>
      </c>
      <c r="C61" s="157">
        <v>59.24</v>
      </c>
      <c r="D61" s="157">
        <v>0.7</v>
      </c>
      <c r="E61" s="181">
        <v>30</v>
      </c>
      <c r="F61" s="157">
        <v>30</v>
      </c>
      <c r="G61" s="218">
        <f t="shared" si="10"/>
        <v>15</v>
      </c>
      <c r="H61" s="25"/>
      <c r="I61" s="117">
        <v>15</v>
      </c>
      <c r="J61" s="25"/>
      <c r="K61" s="117"/>
      <c r="L61" s="12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0" t="s">
        <v>61</v>
      </c>
      <c r="B62" s="40">
        <f>E62/D62*100</f>
        <v>227.27272727272725</v>
      </c>
      <c r="C62" s="157">
        <v>1.74</v>
      </c>
      <c r="D62" s="157">
        <v>4.4</v>
      </c>
      <c r="E62" s="181">
        <v>10</v>
      </c>
      <c r="F62" s="157">
        <v>10</v>
      </c>
      <c r="G62" s="218">
        <f t="shared" si="10"/>
        <v>10</v>
      </c>
      <c r="H62" s="25"/>
      <c r="I62" s="117">
        <v>10</v>
      </c>
      <c r="J62" s="25"/>
      <c r="K62" s="117"/>
      <c r="L62" s="12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0" t="s">
        <v>189</v>
      </c>
      <c r="B63" s="40"/>
      <c r="C63" s="157">
        <v>0</v>
      </c>
      <c r="D63" s="157">
        <v>0</v>
      </c>
      <c r="E63" s="181">
        <v>0</v>
      </c>
      <c r="F63" s="157">
        <v>0</v>
      </c>
      <c r="G63" s="218">
        <f t="shared" si="10"/>
        <v>0</v>
      </c>
      <c r="H63" s="25">
        <v>0</v>
      </c>
      <c r="I63" s="117">
        <v>0</v>
      </c>
      <c r="J63" s="25"/>
      <c r="K63" s="117"/>
      <c r="L63" s="12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3" t="s">
        <v>176</v>
      </c>
      <c r="B64" s="40">
        <f>E64/D64*100</f>
        <v>100.03892565200468</v>
      </c>
      <c r="C64" s="157">
        <v>102.74</v>
      </c>
      <c r="D64" s="157">
        <v>102.76</v>
      </c>
      <c r="E64" s="181">
        <v>102.8</v>
      </c>
      <c r="F64" s="157">
        <v>102.8</v>
      </c>
      <c r="G64" s="218">
        <f t="shared" si="10"/>
        <v>102.8</v>
      </c>
      <c r="H64" s="25"/>
      <c r="I64" s="117">
        <v>102.8</v>
      </c>
      <c r="J64" s="25"/>
      <c r="K64" s="117"/>
      <c r="L64" s="12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3" t="s">
        <v>156</v>
      </c>
      <c r="B65" s="40"/>
      <c r="C65" s="157">
        <v>70.73</v>
      </c>
      <c r="D65" s="157">
        <v>0</v>
      </c>
      <c r="E65" s="181">
        <v>0</v>
      </c>
      <c r="F65" s="157">
        <v>0</v>
      </c>
      <c r="G65" s="218">
        <f t="shared" si="10"/>
        <v>949.4300000000001</v>
      </c>
      <c r="H65" s="25"/>
      <c r="I65" s="117"/>
      <c r="J65" s="25">
        <v>901.96</v>
      </c>
      <c r="K65" s="117">
        <v>47.47</v>
      </c>
      <c r="L65" s="12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0" t="s">
        <v>237</v>
      </c>
      <c r="B66" s="40"/>
      <c r="C66" s="157">
        <v>0</v>
      </c>
      <c r="D66" s="157">
        <v>0</v>
      </c>
      <c r="E66" s="181">
        <v>0</v>
      </c>
      <c r="F66" s="157">
        <v>0</v>
      </c>
      <c r="G66" s="218">
        <f t="shared" si="10"/>
        <v>0</v>
      </c>
      <c r="H66" s="25">
        <v>0</v>
      </c>
      <c r="I66" s="117">
        <v>0</v>
      </c>
      <c r="J66" s="25"/>
      <c r="K66" s="117"/>
      <c r="L66" s="12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0" t="s">
        <v>246</v>
      </c>
      <c r="B67" s="40"/>
      <c r="C67" s="157">
        <v>73.57</v>
      </c>
      <c r="D67" s="157">
        <v>0</v>
      </c>
      <c r="E67" s="181">
        <v>0</v>
      </c>
      <c r="F67" s="157">
        <v>0</v>
      </c>
      <c r="G67" s="218">
        <f t="shared" si="10"/>
        <v>0</v>
      </c>
      <c r="H67" s="25"/>
      <c r="I67" s="117"/>
      <c r="J67" s="25"/>
      <c r="K67" s="117"/>
      <c r="L67" s="12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0" t="s">
        <v>247</v>
      </c>
      <c r="B68" s="40"/>
      <c r="C68" s="157">
        <v>5.95</v>
      </c>
      <c r="D68" s="157">
        <v>5.04</v>
      </c>
      <c r="E68" s="181">
        <v>0</v>
      </c>
      <c r="F68" s="157">
        <v>0</v>
      </c>
      <c r="G68" s="218">
        <f t="shared" si="10"/>
        <v>0</v>
      </c>
      <c r="H68" s="25"/>
      <c r="I68" s="117"/>
      <c r="J68" s="25"/>
      <c r="K68" s="117"/>
      <c r="L68" s="12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thickBot="1">
      <c r="A69" s="12"/>
      <c r="B69" s="41"/>
      <c r="C69" s="159">
        <v>0</v>
      </c>
      <c r="D69" s="159">
        <v>0</v>
      </c>
      <c r="E69" s="183">
        <v>0</v>
      </c>
      <c r="F69" s="159">
        <v>0</v>
      </c>
      <c r="G69" s="218">
        <f t="shared" si="10"/>
        <v>0</v>
      </c>
      <c r="H69" s="26"/>
      <c r="I69" s="135"/>
      <c r="J69" s="26"/>
      <c r="K69" s="135"/>
      <c r="L69" s="13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thickBot="1">
      <c r="A70" s="165" t="s">
        <v>57</v>
      </c>
      <c r="B70" s="166"/>
      <c r="C70" s="167">
        <f aca="true" t="shared" si="11" ref="C70:L70">C71+C78+C85+C86</f>
        <v>3196.72</v>
      </c>
      <c r="D70" s="167">
        <f t="shared" si="11"/>
        <v>540.3199999999999</v>
      </c>
      <c r="E70" s="167">
        <f t="shared" si="11"/>
        <v>573.01</v>
      </c>
      <c r="F70" s="167">
        <f t="shared" si="11"/>
        <v>526.81</v>
      </c>
      <c r="G70" s="167">
        <f t="shared" si="11"/>
        <v>849.73</v>
      </c>
      <c r="H70" s="167">
        <f t="shared" si="11"/>
        <v>77.53999999999999</v>
      </c>
      <c r="I70" s="167">
        <f t="shared" si="11"/>
        <v>693.0799999999999</v>
      </c>
      <c r="J70" s="167">
        <f t="shared" si="11"/>
        <v>0</v>
      </c>
      <c r="K70" s="167">
        <f t="shared" si="11"/>
        <v>79.11</v>
      </c>
      <c r="L70" s="167">
        <f t="shared" si="11"/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9" t="s">
        <v>58</v>
      </c>
      <c r="B71" s="37"/>
      <c r="C71" s="157">
        <f>C72+C73+C74+C75+C76+C77</f>
        <v>2580.5099999999998</v>
      </c>
      <c r="D71" s="157">
        <f>D72+D73+D74+D75+D76+D77</f>
        <v>169.07999999999998</v>
      </c>
      <c r="E71" s="269">
        <f aca="true" t="shared" si="12" ref="E71:L71">E72+E73+E74+E75+E76+E77</f>
        <v>22.52</v>
      </c>
      <c r="F71" s="157">
        <f t="shared" si="12"/>
        <v>30.990000000000002</v>
      </c>
      <c r="G71" s="226">
        <f t="shared" si="12"/>
        <v>22.54</v>
      </c>
      <c r="H71" s="157">
        <f t="shared" si="12"/>
        <v>22.54</v>
      </c>
      <c r="I71" s="157">
        <f t="shared" si="12"/>
        <v>0</v>
      </c>
      <c r="J71" s="157">
        <f t="shared" si="12"/>
        <v>0</v>
      </c>
      <c r="K71" s="157">
        <f t="shared" si="12"/>
        <v>0</v>
      </c>
      <c r="L71" s="157">
        <f t="shared" si="12"/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0" t="s">
        <v>96</v>
      </c>
      <c r="B72" s="40"/>
      <c r="C72" s="157">
        <v>21.7</v>
      </c>
      <c r="D72" s="157">
        <v>22.52</v>
      </c>
      <c r="E72" s="181">
        <v>22.52</v>
      </c>
      <c r="F72" s="157">
        <v>22.52</v>
      </c>
      <c r="G72" s="218">
        <f aca="true" t="shared" si="13" ref="G72:G77">H72+I72+J72+K72+L72</f>
        <v>22.54</v>
      </c>
      <c r="H72" s="25">
        <v>22.54</v>
      </c>
      <c r="I72" s="117"/>
      <c r="J72" s="25"/>
      <c r="K72" s="117"/>
      <c r="L72" s="12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0" t="s">
        <v>267</v>
      </c>
      <c r="B73" s="40"/>
      <c r="C73" s="157">
        <v>245.91</v>
      </c>
      <c r="D73" s="157">
        <v>29.51</v>
      </c>
      <c r="E73" s="181">
        <v>0</v>
      </c>
      <c r="F73" s="157">
        <v>0</v>
      </c>
      <c r="G73" s="218">
        <f t="shared" si="13"/>
        <v>0</v>
      </c>
      <c r="H73" s="25"/>
      <c r="I73" s="117"/>
      <c r="J73" s="25">
        <v>0</v>
      </c>
      <c r="K73" s="117">
        <v>0</v>
      </c>
      <c r="L73" s="12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3" t="s">
        <v>155</v>
      </c>
      <c r="B74" s="40"/>
      <c r="C74" s="157">
        <v>8.47</v>
      </c>
      <c r="D74" s="157">
        <v>8.47</v>
      </c>
      <c r="E74" s="181">
        <v>0</v>
      </c>
      <c r="F74" s="157">
        <v>8.47</v>
      </c>
      <c r="G74" s="218">
        <f t="shared" si="13"/>
        <v>0</v>
      </c>
      <c r="H74" s="25"/>
      <c r="I74" s="117">
        <v>0</v>
      </c>
      <c r="J74" s="25"/>
      <c r="K74" s="117"/>
      <c r="L74" s="12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3" t="s">
        <v>160</v>
      </c>
      <c r="B75" s="40"/>
      <c r="C75" s="157">
        <v>2108.55</v>
      </c>
      <c r="D75" s="157">
        <v>32.08</v>
      </c>
      <c r="E75" s="181">
        <v>0</v>
      </c>
      <c r="F75" s="157">
        <v>0</v>
      </c>
      <c r="G75" s="218">
        <f t="shared" si="13"/>
        <v>0</v>
      </c>
      <c r="H75" s="25"/>
      <c r="I75" s="117"/>
      <c r="J75" s="25"/>
      <c r="K75" s="117">
        <v>0</v>
      </c>
      <c r="L75" s="12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0" t="s">
        <v>175</v>
      </c>
      <c r="B76" s="40"/>
      <c r="C76" s="157">
        <v>7.7</v>
      </c>
      <c r="D76" s="157">
        <f>G76+H76+I76+J76+K76</f>
        <v>0</v>
      </c>
      <c r="E76" s="181">
        <v>0</v>
      </c>
      <c r="F76" s="157">
        <v>0</v>
      </c>
      <c r="G76" s="218">
        <f t="shared" si="13"/>
        <v>0</v>
      </c>
      <c r="H76" s="25"/>
      <c r="I76" s="117"/>
      <c r="J76" s="25"/>
      <c r="K76" s="117">
        <v>0</v>
      </c>
      <c r="L76" s="12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0" t="s">
        <v>113</v>
      </c>
      <c r="B77" s="40"/>
      <c r="C77" s="157">
        <v>188.18</v>
      </c>
      <c r="D77" s="157">
        <v>76.5</v>
      </c>
      <c r="E77" s="181">
        <v>0</v>
      </c>
      <c r="F77" s="157">
        <v>0</v>
      </c>
      <c r="G77" s="218">
        <f t="shared" si="13"/>
        <v>0</v>
      </c>
      <c r="H77" s="25"/>
      <c r="I77" s="117"/>
      <c r="J77" s="25"/>
      <c r="K77" s="117">
        <v>0</v>
      </c>
      <c r="L77" s="12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0" t="s">
        <v>105</v>
      </c>
      <c r="B78" s="40"/>
      <c r="C78" s="158">
        <f>C79+C80+C81+C82+C83+C84</f>
        <v>69.02000000000001</v>
      </c>
      <c r="D78" s="158">
        <f>D79+D80+D81+D82+D83+D84</f>
        <v>170.29000000000002</v>
      </c>
      <c r="E78" s="268">
        <f>E79+E80+E81+E82+E83+E84</f>
        <v>220.85</v>
      </c>
      <c r="F78" s="158">
        <f>F79+F80+F81+F82+F83+F84</f>
        <v>241.06999999999996</v>
      </c>
      <c r="G78" s="223">
        <f>G79+G80+G81+G82+G83+G84</f>
        <v>134.11</v>
      </c>
      <c r="H78" s="158">
        <f>H79+H80+H81+H82</f>
        <v>55</v>
      </c>
      <c r="I78" s="158">
        <f>I79+I80+I81+I82</f>
        <v>0</v>
      </c>
      <c r="J78" s="158">
        <f>J79+J80+J81+J82</f>
        <v>0</v>
      </c>
      <c r="K78" s="158">
        <f>K79+K80+K81+K82</f>
        <v>79.11</v>
      </c>
      <c r="L78" s="158">
        <f>L79+L80+L81+L82</f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3" t="s">
        <v>158</v>
      </c>
      <c r="B79" s="40"/>
      <c r="C79" s="157">
        <v>19.94</v>
      </c>
      <c r="D79" s="157">
        <v>68.08</v>
      </c>
      <c r="E79" s="181">
        <v>164.09</v>
      </c>
      <c r="F79" s="157">
        <v>164.09</v>
      </c>
      <c r="G79" s="218">
        <f>H79+I79+J79+K79+L79</f>
        <v>79.11</v>
      </c>
      <c r="H79" s="25"/>
      <c r="I79" s="117"/>
      <c r="J79" s="25"/>
      <c r="K79" s="117">
        <v>79.11</v>
      </c>
      <c r="L79" s="12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0" t="s">
        <v>112</v>
      </c>
      <c r="B80" s="40"/>
      <c r="C80" s="157">
        <v>13.56</v>
      </c>
      <c r="D80" s="157">
        <v>23.82</v>
      </c>
      <c r="E80" s="181">
        <v>0</v>
      </c>
      <c r="F80" s="157">
        <v>5.04</v>
      </c>
      <c r="G80" s="218">
        <f>H80+I80+J80+K80+L80</f>
        <v>0</v>
      </c>
      <c r="H80" s="25"/>
      <c r="I80" s="117"/>
      <c r="J80" s="25"/>
      <c r="K80" s="117">
        <v>0</v>
      </c>
      <c r="L80" s="12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0" t="s">
        <v>190</v>
      </c>
      <c r="B81" s="40"/>
      <c r="C81" s="157">
        <v>0</v>
      </c>
      <c r="D81" s="157">
        <v>0</v>
      </c>
      <c r="E81" s="181">
        <v>30</v>
      </c>
      <c r="F81" s="157">
        <v>30</v>
      </c>
      <c r="G81" s="218">
        <f>H81+I81+J81+K81+L81</f>
        <v>0</v>
      </c>
      <c r="H81" s="25"/>
      <c r="I81" s="117"/>
      <c r="J81" s="25"/>
      <c r="K81" s="117">
        <v>0</v>
      </c>
      <c r="L81" s="12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21" t="s">
        <v>121</v>
      </c>
      <c r="B82" s="40"/>
      <c r="C82" s="157">
        <v>35.52</v>
      </c>
      <c r="D82" s="157">
        <v>78.39</v>
      </c>
      <c r="E82" s="181">
        <v>26.76</v>
      </c>
      <c r="F82" s="157">
        <v>26.76</v>
      </c>
      <c r="G82" s="218">
        <f>H82+I82+J82+K82+L82</f>
        <v>55</v>
      </c>
      <c r="H82" s="25">
        <v>55</v>
      </c>
      <c r="I82" s="117"/>
      <c r="J82" s="25"/>
      <c r="K82" s="117"/>
      <c r="L82" s="12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21" t="s">
        <v>273</v>
      </c>
      <c r="B83" s="40"/>
      <c r="C83" s="157">
        <v>0</v>
      </c>
      <c r="D83" s="157"/>
      <c r="E83" s="181"/>
      <c r="F83" s="157">
        <v>4.73</v>
      </c>
      <c r="G83" s="218"/>
      <c r="H83" s="25"/>
      <c r="I83" s="117"/>
      <c r="J83" s="25"/>
      <c r="K83" s="117"/>
      <c r="L83" s="12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21" t="s">
        <v>274</v>
      </c>
      <c r="B84" s="40"/>
      <c r="C84" s="157">
        <v>0</v>
      </c>
      <c r="D84" s="157"/>
      <c r="E84" s="181"/>
      <c r="F84" s="157">
        <v>10.45</v>
      </c>
      <c r="G84" s="218"/>
      <c r="H84" s="25"/>
      <c r="I84" s="117"/>
      <c r="J84" s="25"/>
      <c r="K84" s="117"/>
      <c r="L84" s="12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21" t="s">
        <v>272</v>
      </c>
      <c r="B85" s="40"/>
      <c r="C85" s="157">
        <v>0</v>
      </c>
      <c r="D85" s="157"/>
      <c r="E85" s="181"/>
      <c r="F85" s="157">
        <v>5.01</v>
      </c>
      <c r="G85" s="218">
        <f>H85+I85+J85+K85+L85</f>
        <v>179.55</v>
      </c>
      <c r="H85" s="25"/>
      <c r="I85" s="117">
        <v>179.55</v>
      </c>
      <c r="J85" s="25"/>
      <c r="K85" s="117"/>
      <c r="L85" s="12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0" t="s">
        <v>59</v>
      </c>
      <c r="B86" s="40"/>
      <c r="C86" s="158">
        <f>C87+C88+C89+C90+C91+C92+C93+C94+C95+C96+C97</f>
        <v>547.1899999999999</v>
      </c>
      <c r="D86" s="158">
        <f aca="true" t="shared" si="14" ref="D86:L86">D87+D88+D89+D90+D91+D92+D93+D94+D95+D96+D97</f>
        <v>200.95</v>
      </c>
      <c r="E86" s="268">
        <f t="shared" si="14"/>
        <v>329.64</v>
      </c>
      <c r="F86" s="158">
        <f t="shared" si="14"/>
        <v>249.74</v>
      </c>
      <c r="G86" s="223">
        <f t="shared" si="14"/>
        <v>513.53</v>
      </c>
      <c r="H86" s="158">
        <f t="shared" si="14"/>
        <v>0</v>
      </c>
      <c r="I86" s="158">
        <f t="shared" si="14"/>
        <v>513.53</v>
      </c>
      <c r="J86" s="158">
        <f t="shared" si="14"/>
        <v>0</v>
      </c>
      <c r="K86" s="158">
        <f t="shared" si="14"/>
        <v>0</v>
      </c>
      <c r="L86" s="158">
        <f t="shared" si="1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0" t="s">
        <v>195</v>
      </c>
      <c r="B87" s="40"/>
      <c r="C87" s="157">
        <v>156.72</v>
      </c>
      <c r="D87" s="157">
        <v>83.67</v>
      </c>
      <c r="E87" s="181">
        <v>176.38</v>
      </c>
      <c r="F87" s="157">
        <v>176.38</v>
      </c>
      <c r="G87" s="218">
        <f>H87+I87+J87+K87+L87</f>
        <v>145.03</v>
      </c>
      <c r="H87" s="25"/>
      <c r="I87" s="117">
        <v>145.03</v>
      </c>
      <c r="J87" s="25"/>
      <c r="K87" s="117"/>
      <c r="L87" s="12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0" t="s">
        <v>166</v>
      </c>
      <c r="B88" s="40"/>
      <c r="C88" s="157">
        <v>306.06</v>
      </c>
      <c r="D88" s="157">
        <v>31.17</v>
      </c>
      <c r="E88" s="181">
        <v>110.26</v>
      </c>
      <c r="F88" s="157">
        <v>25.92</v>
      </c>
      <c r="G88" s="218">
        <f aca="true" t="shared" si="15" ref="G88:G96">H88+I88+J88+K88+L88</f>
        <v>98.5</v>
      </c>
      <c r="H88" s="25"/>
      <c r="I88" s="117">
        <v>98.5</v>
      </c>
      <c r="J88" s="25"/>
      <c r="K88" s="117"/>
      <c r="L88" s="12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0" t="s">
        <v>268</v>
      </c>
      <c r="B89" s="40"/>
      <c r="C89" s="157">
        <v>9.65</v>
      </c>
      <c r="D89" s="157">
        <v>0</v>
      </c>
      <c r="E89" s="181">
        <v>0</v>
      </c>
      <c r="F89" s="157"/>
      <c r="G89" s="218">
        <f t="shared" si="15"/>
        <v>0</v>
      </c>
      <c r="H89" s="25"/>
      <c r="I89" s="117"/>
      <c r="J89" s="25"/>
      <c r="K89" s="117">
        <v>0</v>
      </c>
      <c r="L89" s="12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3" t="s">
        <v>90</v>
      </c>
      <c r="B90" s="40"/>
      <c r="C90" s="158">
        <v>74.76</v>
      </c>
      <c r="D90" s="158">
        <v>33.36</v>
      </c>
      <c r="E90" s="182">
        <v>33</v>
      </c>
      <c r="F90" s="158">
        <v>33</v>
      </c>
      <c r="G90" s="218">
        <f t="shared" si="15"/>
        <v>0</v>
      </c>
      <c r="H90" s="25"/>
      <c r="I90" s="117"/>
      <c r="J90" s="25"/>
      <c r="K90" s="117">
        <v>0</v>
      </c>
      <c r="L90" s="12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0" t="s">
        <v>191</v>
      </c>
      <c r="B91" s="40"/>
      <c r="C91" s="157">
        <v>0</v>
      </c>
      <c r="D91" s="157">
        <v>0</v>
      </c>
      <c r="E91" s="181">
        <v>10</v>
      </c>
      <c r="F91" s="157">
        <v>10</v>
      </c>
      <c r="G91" s="218">
        <f t="shared" si="15"/>
        <v>0</v>
      </c>
      <c r="H91" s="25"/>
      <c r="I91" s="117"/>
      <c r="J91" s="25"/>
      <c r="K91" s="117">
        <v>0</v>
      </c>
      <c r="L91" s="12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0" t="s">
        <v>275</v>
      </c>
      <c r="B92" s="40"/>
      <c r="C92" s="157">
        <v>0</v>
      </c>
      <c r="D92" s="157">
        <v>52.75</v>
      </c>
      <c r="E92" s="181">
        <v>0</v>
      </c>
      <c r="F92" s="157">
        <v>2.2</v>
      </c>
      <c r="G92" s="218">
        <f t="shared" si="15"/>
        <v>0</v>
      </c>
      <c r="H92" s="25"/>
      <c r="I92" s="117"/>
      <c r="J92" s="25"/>
      <c r="K92" s="117"/>
      <c r="L92" s="12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2" t="s">
        <v>276</v>
      </c>
      <c r="B93" s="40"/>
      <c r="C93" s="157">
        <v>0</v>
      </c>
      <c r="D93" s="157">
        <v>0</v>
      </c>
      <c r="E93" s="181">
        <v>0</v>
      </c>
      <c r="F93" s="157">
        <v>2.24</v>
      </c>
      <c r="G93" s="218">
        <f t="shared" si="15"/>
        <v>0</v>
      </c>
      <c r="H93" s="25"/>
      <c r="I93" s="135"/>
      <c r="J93" s="26"/>
      <c r="K93" s="135"/>
      <c r="L93" s="12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2" t="s">
        <v>285</v>
      </c>
      <c r="B94" s="40"/>
      <c r="C94" s="157">
        <v>0</v>
      </c>
      <c r="D94" s="157">
        <v>0</v>
      </c>
      <c r="E94" s="181">
        <v>0</v>
      </c>
      <c r="F94" s="157"/>
      <c r="G94" s="218">
        <f t="shared" si="15"/>
        <v>270</v>
      </c>
      <c r="H94" s="25"/>
      <c r="I94" s="135">
        <v>270</v>
      </c>
      <c r="J94" s="26"/>
      <c r="K94" s="135"/>
      <c r="L94" s="12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3"/>
      <c r="B95" s="40"/>
      <c r="C95" s="157">
        <v>0</v>
      </c>
      <c r="D95" s="157">
        <v>0</v>
      </c>
      <c r="E95" s="181">
        <v>0</v>
      </c>
      <c r="F95" s="157"/>
      <c r="G95" s="218">
        <f t="shared" si="15"/>
        <v>0</v>
      </c>
      <c r="H95" s="25"/>
      <c r="I95" s="117"/>
      <c r="J95" s="25"/>
      <c r="K95" s="117"/>
      <c r="L95" s="12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4"/>
      <c r="B96" s="40"/>
      <c r="C96" s="157">
        <v>0</v>
      </c>
      <c r="D96" s="157">
        <v>0</v>
      </c>
      <c r="E96" s="181">
        <v>0</v>
      </c>
      <c r="F96" s="157"/>
      <c r="G96" s="218">
        <f t="shared" si="15"/>
        <v>0</v>
      </c>
      <c r="H96" s="25"/>
      <c r="I96" s="117"/>
      <c r="J96" s="25"/>
      <c r="K96" s="117"/>
      <c r="L96" s="12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thickBot="1">
      <c r="A97" s="15"/>
      <c r="B97" s="41"/>
      <c r="C97" s="159">
        <v>0</v>
      </c>
      <c r="D97" s="159">
        <v>0</v>
      </c>
      <c r="E97" s="183">
        <v>0</v>
      </c>
      <c r="F97" s="159"/>
      <c r="G97" s="224"/>
      <c r="H97" s="26"/>
      <c r="I97" s="135"/>
      <c r="J97" s="26"/>
      <c r="K97" s="135"/>
      <c r="L97" s="13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thickBot="1">
      <c r="A98" s="165" t="s">
        <v>101</v>
      </c>
      <c r="B98" s="166"/>
      <c r="C98" s="167">
        <f aca="true" t="shared" si="16" ref="C98:L98">C99</f>
        <v>7</v>
      </c>
      <c r="D98" s="167">
        <f t="shared" si="16"/>
        <v>0</v>
      </c>
      <c r="E98" s="167">
        <f t="shared" si="16"/>
        <v>0</v>
      </c>
      <c r="F98" s="167">
        <f t="shared" si="16"/>
        <v>0</v>
      </c>
      <c r="G98" s="220">
        <f t="shared" si="16"/>
        <v>0</v>
      </c>
      <c r="H98" s="167">
        <f t="shared" si="16"/>
        <v>0</v>
      </c>
      <c r="I98" s="167">
        <f t="shared" si="16"/>
        <v>0</v>
      </c>
      <c r="J98" s="167">
        <f t="shared" si="16"/>
        <v>0</v>
      </c>
      <c r="K98" s="167">
        <f t="shared" si="16"/>
        <v>0</v>
      </c>
      <c r="L98" s="167">
        <f t="shared" si="16"/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thickBot="1">
      <c r="A99" s="16" t="s">
        <v>102</v>
      </c>
      <c r="B99" s="42"/>
      <c r="C99" s="159">
        <v>7</v>
      </c>
      <c r="D99" s="159">
        <v>0</v>
      </c>
      <c r="E99" s="183">
        <v>0</v>
      </c>
      <c r="F99" s="159">
        <v>0</v>
      </c>
      <c r="G99" s="224">
        <f>H99+I99+J99+K99+L99</f>
        <v>0</v>
      </c>
      <c r="H99" s="48"/>
      <c r="I99" s="133"/>
      <c r="J99" s="27"/>
      <c r="K99" s="133"/>
      <c r="L99" s="12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thickBot="1">
      <c r="A100" s="165" t="s">
        <v>93</v>
      </c>
      <c r="B100" s="166"/>
      <c r="C100" s="167">
        <f>C101+C102+C103+C104+C105+C106+C107+C108+C109+C110+C111+C112+C113+C114</f>
        <v>875.9599999999999</v>
      </c>
      <c r="D100" s="167">
        <f aca="true" t="shared" si="17" ref="D100:L100">D101+D102+D103+D104+D105+D106+D107+D108+D109+D110+D111+D112+D113+D114</f>
        <v>405.33</v>
      </c>
      <c r="E100" s="167">
        <f t="shared" si="17"/>
        <v>447.48</v>
      </c>
      <c r="F100" s="167">
        <f t="shared" si="17"/>
        <v>461.95</v>
      </c>
      <c r="G100" s="167">
        <f t="shared" si="17"/>
        <v>404.96999999999997</v>
      </c>
      <c r="H100" s="167">
        <f t="shared" si="17"/>
        <v>1.7</v>
      </c>
      <c r="I100" s="167">
        <f t="shared" si="17"/>
        <v>367.3</v>
      </c>
      <c r="J100" s="167">
        <f t="shared" si="17"/>
        <v>0</v>
      </c>
      <c r="K100" s="167">
        <f t="shared" si="17"/>
        <v>35.97</v>
      </c>
      <c r="L100" s="167">
        <f t="shared" si="17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9" t="s">
        <v>60</v>
      </c>
      <c r="B101" s="37">
        <f>E101/D101*100</f>
        <v>76.76124410075624</v>
      </c>
      <c r="C101" s="157">
        <v>577.4</v>
      </c>
      <c r="D101" s="157">
        <v>175.87</v>
      </c>
      <c r="E101" s="181">
        <v>135</v>
      </c>
      <c r="F101" s="157">
        <v>139.5</v>
      </c>
      <c r="G101" s="218">
        <f>H101+I101+J101+K101+L101</f>
        <v>150</v>
      </c>
      <c r="H101" s="78"/>
      <c r="I101" s="132">
        <v>150</v>
      </c>
      <c r="J101" s="78"/>
      <c r="K101" s="132"/>
      <c r="L101" s="12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9" t="s">
        <v>277</v>
      </c>
      <c r="B102" s="37"/>
      <c r="C102" s="157"/>
      <c r="D102" s="157"/>
      <c r="E102" s="181"/>
      <c r="F102" s="157">
        <v>4.73</v>
      </c>
      <c r="G102" s="218"/>
      <c r="H102" s="78"/>
      <c r="I102" s="132"/>
      <c r="J102" s="78"/>
      <c r="K102" s="132"/>
      <c r="L102" s="12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33" t="s">
        <v>159</v>
      </c>
      <c r="B103" s="40"/>
      <c r="C103" s="157">
        <v>63</v>
      </c>
      <c r="D103" s="157">
        <v>0</v>
      </c>
      <c r="E103" s="181">
        <v>0</v>
      </c>
      <c r="F103" s="157">
        <v>0</v>
      </c>
      <c r="G103" s="218">
        <f aca="true" t="shared" si="18" ref="G103:G114">H103+I103+J103+K103+L103</f>
        <v>0</v>
      </c>
      <c r="H103" s="78"/>
      <c r="I103" s="132"/>
      <c r="J103" s="78"/>
      <c r="K103" s="132">
        <v>0</v>
      </c>
      <c r="L103" s="12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33" t="s">
        <v>196</v>
      </c>
      <c r="B104" s="40"/>
      <c r="C104" s="157">
        <v>0</v>
      </c>
      <c r="D104" s="157">
        <v>0</v>
      </c>
      <c r="E104" s="181">
        <v>13.13</v>
      </c>
      <c r="F104" s="157">
        <v>13.13</v>
      </c>
      <c r="G104" s="218">
        <f t="shared" si="18"/>
        <v>0</v>
      </c>
      <c r="H104" s="78">
        <v>0</v>
      </c>
      <c r="I104" s="132">
        <v>0</v>
      </c>
      <c r="J104" s="78"/>
      <c r="K104" s="132"/>
      <c r="L104" s="12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0" t="s">
        <v>62</v>
      </c>
      <c r="B105" s="40"/>
      <c r="C105" s="157">
        <v>26.05</v>
      </c>
      <c r="D105" s="157">
        <v>19.81</v>
      </c>
      <c r="E105" s="181">
        <v>22.5</v>
      </c>
      <c r="F105" s="157">
        <v>22.5</v>
      </c>
      <c r="G105" s="218">
        <f t="shared" si="18"/>
        <v>22.5</v>
      </c>
      <c r="H105" s="78"/>
      <c r="I105" s="117">
        <v>22.5</v>
      </c>
      <c r="J105" s="25"/>
      <c r="K105" s="117"/>
      <c r="L105" s="12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0" t="s">
        <v>89</v>
      </c>
      <c r="B106" s="40">
        <f>E106/D106*100</f>
        <v>196.01752289924332</v>
      </c>
      <c r="C106" s="157">
        <v>139.5</v>
      </c>
      <c r="D106" s="157">
        <v>125.55</v>
      </c>
      <c r="E106" s="181">
        <v>246.1</v>
      </c>
      <c r="F106" s="157">
        <v>246.1</v>
      </c>
      <c r="G106" s="218">
        <f t="shared" si="18"/>
        <v>195.2</v>
      </c>
      <c r="H106" s="78"/>
      <c r="I106" s="117">
        <v>159.23</v>
      </c>
      <c r="J106" s="25"/>
      <c r="K106" s="117">
        <v>35.97</v>
      </c>
      <c r="L106" s="12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0" t="s">
        <v>88</v>
      </c>
      <c r="B107" s="40">
        <f>E107/D107*100</f>
        <v>27.672228646951925</v>
      </c>
      <c r="C107" s="157">
        <v>65.99</v>
      </c>
      <c r="D107" s="157">
        <v>60.53</v>
      </c>
      <c r="E107" s="181">
        <v>16.75</v>
      </c>
      <c r="F107" s="157">
        <v>16.75</v>
      </c>
      <c r="G107" s="218">
        <f t="shared" si="18"/>
        <v>34.27</v>
      </c>
      <c r="H107" s="78"/>
      <c r="I107" s="117">
        <v>34.27</v>
      </c>
      <c r="J107" s="25"/>
      <c r="K107" s="117"/>
      <c r="L107" s="12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0" t="s">
        <v>87</v>
      </c>
      <c r="B108" s="40"/>
      <c r="C108" s="157">
        <v>0.38</v>
      </c>
      <c r="D108" s="157">
        <v>0.38</v>
      </c>
      <c r="E108" s="181">
        <v>0.4</v>
      </c>
      <c r="F108" s="157">
        <v>0.4</v>
      </c>
      <c r="G108" s="218">
        <f t="shared" si="18"/>
        <v>0.4</v>
      </c>
      <c r="H108" s="78"/>
      <c r="I108" s="117">
        <v>0.4</v>
      </c>
      <c r="J108" s="25"/>
      <c r="K108" s="117"/>
      <c r="L108" s="12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0" t="s">
        <v>63</v>
      </c>
      <c r="B109" s="40"/>
      <c r="C109" s="157">
        <v>1.72</v>
      </c>
      <c r="D109" s="157">
        <v>1.89</v>
      </c>
      <c r="E109" s="181">
        <v>1.8</v>
      </c>
      <c r="F109" s="157">
        <v>1.8</v>
      </c>
      <c r="G109" s="218">
        <f t="shared" si="18"/>
        <v>1.8</v>
      </c>
      <c r="H109" s="78">
        <v>1.7</v>
      </c>
      <c r="I109" s="117">
        <v>0.1</v>
      </c>
      <c r="J109" s="25"/>
      <c r="K109" s="117"/>
      <c r="L109" s="12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0" t="s">
        <v>278</v>
      </c>
      <c r="B110" s="40"/>
      <c r="C110" s="157"/>
      <c r="D110" s="157"/>
      <c r="E110" s="181"/>
      <c r="F110" s="157">
        <v>5.24</v>
      </c>
      <c r="G110" s="218"/>
      <c r="H110" s="78"/>
      <c r="I110" s="117"/>
      <c r="J110" s="25"/>
      <c r="K110" s="117"/>
      <c r="L110" s="12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0" t="s">
        <v>177</v>
      </c>
      <c r="B111" s="40"/>
      <c r="C111" s="157">
        <v>0</v>
      </c>
      <c r="D111" s="157">
        <v>11.58</v>
      </c>
      <c r="E111" s="181">
        <v>0</v>
      </c>
      <c r="F111" s="157">
        <v>0</v>
      </c>
      <c r="G111" s="218">
        <f t="shared" si="18"/>
        <v>0</v>
      </c>
      <c r="H111" s="78"/>
      <c r="I111" s="117"/>
      <c r="J111" s="25"/>
      <c r="K111" s="117">
        <v>0</v>
      </c>
      <c r="L111" s="12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0" t="s">
        <v>179</v>
      </c>
      <c r="B112" s="40"/>
      <c r="C112" s="157">
        <v>0</v>
      </c>
      <c r="D112" s="157">
        <v>9.55</v>
      </c>
      <c r="E112" s="181">
        <v>11</v>
      </c>
      <c r="F112" s="157">
        <v>11</v>
      </c>
      <c r="G112" s="218">
        <f t="shared" si="18"/>
        <v>0</v>
      </c>
      <c r="H112" s="78"/>
      <c r="I112" s="117"/>
      <c r="J112" s="25">
        <v>0</v>
      </c>
      <c r="K112" s="117">
        <v>0</v>
      </c>
      <c r="L112" s="12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0" t="s">
        <v>240</v>
      </c>
      <c r="B113" s="40"/>
      <c r="C113" s="157">
        <v>1.92</v>
      </c>
      <c r="D113" s="157">
        <v>0.17</v>
      </c>
      <c r="E113" s="181">
        <v>0.8</v>
      </c>
      <c r="F113" s="157">
        <v>0.8</v>
      </c>
      <c r="G113" s="218">
        <f t="shared" si="18"/>
        <v>0.8</v>
      </c>
      <c r="H113" s="78"/>
      <c r="I113" s="117">
        <v>0.8</v>
      </c>
      <c r="J113" s="25"/>
      <c r="K113" s="117"/>
      <c r="L113" s="12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thickBot="1">
      <c r="A114" s="12"/>
      <c r="B114" s="41"/>
      <c r="C114" s="159">
        <v>0</v>
      </c>
      <c r="D114" s="159">
        <v>0</v>
      </c>
      <c r="E114" s="183">
        <v>0</v>
      </c>
      <c r="F114" s="159">
        <v>0</v>
      </c>
      <c r="G114" s="218">
        <f t="shared" si="18"/>
        <v>0</v>
      </c>
      <c r="H114" s="27"/>
      <c r="I114" s="135"/>
      <c r="J114" s="26"/>
      <c r="K114" s="135"/>
      <c r="L114" s="13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thickBot="1">
      <c r="A115" s="165" t="s">
        <v>64</v>
      </c>
      <c r="B115" s="166"/>
      <c r="C115" s="167">
        <f>C116+C117+C118+C119+C120+C121+C122+C123+C124+C125+C126+C127+C128+C129+C130+C131+C132+C133+C134+C135+C136+C137+C138+C139</f>
        <v>8985.469999999998</v>
      </c>
      <c r="D115" s="167">
        <f aca="true" t="shared" si="19" ref="D115:L115">D116+D117+D118+D119+D120+D121+D122+D123+D124+D125+D126+D127+D128+D129+D130+D131+D132+D133+D135+D136+D137+D138+D139</f>
        <v>8048.579999999999</v>
      </c>
      <c r="E115" s="167">
        <f t="shared" si="19"/>
        <v>6849.89</v>
      </c>
      <c r="F115" s="167">
        <f t="shared" si="19"/>
        <v>6982.469999999999</v>
      </c>
      <c r="G115" s="167">
        <f t="shared" si="19"/>
        <v>6860.400000000001</v>
      </c>
      <c r="H115" s="167">
        <f t="shared" si="19"/>
        <v>4158.58</v>
      </c>
      <c r="I115" s="167">
        <f t="shared" si="19"/>
        <v>2678.3</v>
      </c>
      <c r="J115" s="167">
        <f t="shared" si="19"/>
        <v>22.34</v>
      </c>
      <c r="K115" s="167">
        <f t="shared" si="19"/>
        <v>1.18</v>
      </c>
      <c r="L115" s="167">
        <f t="shared" si="1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9" t="s">
        <v>65</v>
      </c>
      <c r="B116" s="37">
        <f>E116/D116*100</f>
        <v>100.7419122456922</v>
      </c>
      <c r="C116" s="157">
        <v>2429.34</v>
      </c>
      <c r="D116" s="157">
        <v>2415.38</v>
      </c>
      <c r="E116" s="181">
        <v>2433.3</v>
      </c>
      <c r="F116" s="157">
        <v>2433.3</v>
      </c>
      <c r="G116" s="218">
        <f>H116+I116+J116+K116+L116</f>
        <v>2583.94</v>
      </c>
      <c r="H116" s="78"/>
      <c r="I116" s="132">
        <v>2583.94</v>
      </c>
      <c r="J116" s="78"/>
      <c r="K116" s="132">
        <v>0</v>
      </c>
      <c r="L116" s="12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0" t="s">
        <v>66</v>
      </c>
      <c r="B117" s="40">
        <f>E117/D117*100</f>
        <v>90.99946708008333</v>
      </c>
      <c r="C117" s="157">
        <v>4151.28</v>
      </c>
      <c r="D117" s="157">
        <v>4128.2</v>
      </c>
      <c r="E117" s="181">
        <v>3756.64</v>
      </c>
      <c r="F117" s="157">
        <v>3832.85</v>
      </c>
      <c r="G117" s="218">
        <f aca="true" t="shared" si="20" ref="G117:G139">H117+I117+J117+K117+L117</f>
        <v>4089.11</v>
      </c>
      <c r="H117" s="25">
        <v>4089.11</v>
      </c>
      <c r="I117" s="117"/>
      <c r="J117" s="25"/>
      <c r="K117" s="117"/>
      <c r="L117" s="12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0" t="s">
        <v>67</v>
      </c>
      <c r="B118" s="40"/>
      <c r="C118" s="157">
        <v>2.89</v>
      </c>
      <c r="D118" s="157">
        <v>3.23</v>
      </c>
      <c r="E118" s="181">
        <v>11.88</v>
      </c>
      <c r="F118" s="157">
        <v>11.88</v>
      </c>
      <c r="G118" s="218">
        <f t="shared" si="20"/>
        <v>3.8</v>
      </c>
      <c r="H118" s="25"/>
      <c r="I118" s="117">
        <v>3.8</v>
      </c>
      <c r="J118" s="25"/>
      <c r="K118" s="117"/>
      <c r="L118" s="12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0" t="s">
        <v>68</v>
      </c>
      <c r="B119" s="40">
        <f aca="true" t="shared" si="21" ref="B119:B153">E119/D119*100</f>
        <v>103.14500417478432</v>
      </c>
      <c r="C119" s="157">
        <v>36.82</v>
      </c>
      <c r="D119" s="157">
        <v>35.93</v>
      </c>
      <c r="E119" s="181">
        <v>37.06</v>
      </c>
      <c r="F119" s="157">
        <v>37.06</v>
      </c>
      <c r="G119" s="218">
        <f t="shared" si="20"/>
        <v>36</v>
      </c>
      <c r="H119" s="25"/>
      <c r="I119" s="117">
        <v>36</v>
      </c>
      <c r="J119" s="25"/>
      <c r="K119" s="117"/>
      <c r="L119" s="12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0" t="s">
        <v>69</v>
      </c>
      <c r="B120" s="40">
        <f t="shared" si="21"/>
        <v>94.09107336465485</v>
      </c>
      <c r="C120" s="157">
        <v>39.32</v>
      </c>
      <c r="D120" s="157">
        <v>55.34</v>
      </c>
      <c r="E120" s="181">
        <v>52.07</v>
      </c>
      <c r="F120" s="157">
        <v>52.07</v>
      </c>
      <c r="G120" s="218">
        <f t="shared" si="20"/>
        <v>49.5</v>
      </c>
      <c r="H120" s="25"/>
      <c r="I120" s="117">
        <v>49.5</v>
      </c>
      <c r="J120" s="25"/>
      <c r="K120" s="117"/>
      <c r="L120" s="128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0" t="s">
        <v>279</v>
      </c>
      <c r="B121" s="40"/>
      <c r="C121" s="157"/>
      <c r="D121" s="157"/>
      <c r="E121" s="181"/>
      <c r="F121" s="157">
        <v>1.7</v>
      </c>
      <c r="G121" s="218"/>
      <c r="H121" s="25"/>
      <c r="I121" s="117"/>
      <c r="J121" s="25"/>
      <c r="K121" s="117"/>
      <c r="L121" s="12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0" t="s">
        <v>86</v>
      </c>
      <c r="B122" s="40" t="e">
        <f t="shared" si="21"/>
        <v>#DIV/0!</v>
      </c>
      <c r="C122" s="157">
        <v>0</v>
      </c>
      <c r="D122" s="157">
        <v>0</v>
      </c>
      <c r="E122" s="181">
        <v>1.87</v>
      </c>
      <c r="F122" s="157">
        <v>1.87</v>
      </c>
      <c r="G122" s="218">
        <f t="shared" si="20"/>
        <v>2.55</v>
      </c>
      <c r="H122" s="25">
        <v>2.55</v>
      </c>
      <c r="I122" s="117"/>
      <c r="J122" s="25"/>
      <c r="K122" s="117"/>
      <c r="L122" s="12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0" t="s">
        <v>97</v>
      </c>
      <c r="B123" s="40" t="e">
        <f t="shared" si="21"/>
        <v>#DIV/0!</v>
      </c>
      <c r="C123" s="157">
        <v>0.13</v>
      </c>
      <c r="D123" s="157">
        <v>0</v>
      </c>
      <c r="E123" s="181">
        <v>0</v>
      </c>
      <c r="F123" s="157">
        <v>0</v>
      </c>
      <c r="G123" s="218">
        <f t="shared" si="20"/>
        <v>0</v>
      </c>
      <c r="H123" s="25"/>
      <c r="I123" s="117"/>
      <c r="J123" s="25"/>
      <c r="K123" s="117"/>
      <c r="L123" s="12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0" t="s">
        <v>123</v>
      </c>
      <c r="B124" s="40" t="e">
        <f t="shared" si="21"/>
        <v>#DIV/0!</v>
      </c>
      <c r="C124" s="157">
        <v>0</v>
      </c>
      <c r="D124" s="157">
        <v>0</v>
      </c>
      <c r="E124" s="181">
        <v>0</v>
      </c>
      <c r="F124" s="157">
        <v>0</v>
      </c>
      <c r="G124" s="218">
        <f t="shared" si="20"/>
        <v>0</v>
      </c>
      <c r="H124" s="25"/>
      <c r="I124" s="117"/>
      <c r="J124" s="25"/>
      <c r="K124" s="117"/>
      <c r="L124" s="12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0" t="s">
        <v>124</v>
      </c>
      <c r="B125" s="40" t="e">
        <f t="shared" si="21"/>
        <v>#DIV/0!</v>
      </c>
      <c r="C125" s="157">
        <v>930.76</v>
      </c>
      <c r="D125" s="157">
        <v>0</v>
      </c>
      <c r="E125" s="181">
        <v>0</v>
      </c>
      <c r="F125" s="157">
        <v>0</v>
      </c>
      <c r="G125" s="218">
        <f t="shared" si="20"/>
        <v>0</v>
      </c>
      <c r="H125" s="25"/>
      <c r="I125" s="117"/>
      <c r="J125" s="25"/>
      <c r="K125" s="117"/>
      <c r="L125" s="12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0" t="s">
        <v>283</v>
      </c>
      <c r="B126" s="40"/>
      <c r="C126" s="157"/>
      <c r="D126" s="157">
        <v>25.58</v>
      </c>
      <c r="E126" s="181"/>
      <c r="F126" s="157">
        <v>1.06</v>
      </c>
      <c r="G126" s="218"/>
      <c r="H126" s="25"/>
      <c r="I126" s="117"/>
      <c r="J126" s="25"/>
      <c r="K126" s="117"/>
      <c r="L126" s="12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0" t="s">
        <v>269</v>
      </c>
      <c r="B127" s="40" t="e">
        <f t="shared" si="21"/>
        <v>#DIV/0!</v>
      </c>
      <c r="C127" s="157">
        <v>58.59</v>
      </c>
      <c r="D127" s="157">
        <v>0</v>
      </c>
      <c r="E127" s="181">
        <v>0</v>
      </c>
      <c r="F127" s="157">
        <v>0</v>
      </c>
      <c r="G127" s="218">
        <f t="shared" si="20"/>
        <v>0</v>
      </c>
      <c r="H127" s="25"/>
      <c r="I127" s="117"/>
      <c r="J127" s="25"/>
      <c r="K127" s="117"/>
      <c r="L127" s="12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0" t="s">
        <v>263</v>
      </c>
      <c r="B128" s="40">
        <f t="shared" si="21"/>
        <v>33.770705534290535</v>
      </c>
      <c r="C128" s="157">
        <v>0</v>
      </c>
      <c r="D128" s="157">
        <v>1196.54</v>
      </c>
      <c r="E128" s="181">
        <v>404.08</v>
      </c>
      <c r="F128" s="157">
        <v>410.88</v>
      </c>
      <c r="G128" s="218">
        <f t="shared" si="20"/>
        <v>35.68</v>
      </c>
      <c r="H128" s="25">
        <v>11.55</v>
      </c>
      <c r="I128" s="117">
        <v>0.61</v>
      </c>
      <c r="J128" s="25">
        <v>22.34</v>
      </c>
      <c r="K128" s="117">
        <v>1.18</v>
      </c>
      <c r="L128" s="12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3" t="s">
        <v>157</v>
      </c>
      <c r="B129" s="40">
        <f t="shared" si="21"/>
        <v>0</v>
      </c>
      <c r="C129" s="157">
        <v>1009.53</v>
      </c>
      <c r="D129" s="157">
        <v>72.97</v>
      </c>
      <c r="E129" s="181">
        <v>0</v>
      </c>
      <c r="F129" s="157">
        <v>0</v>
      </c>
      <c r="G129" s="218">
        <f t="shared" si="20"/>
        <v>0</v>
      </c>
      <c r="H129" s="25">
        <v>0</v>
      </c>
      <c r="I129" s="117">
        <v>0</v>
      </c>
      <c r="J129" s="25">
        <v>0</v>
      </c>
      <c r="K129" s="117">
        <v>0</v>
      </c>
      <c r="L129" s="12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3" t="s">
        <v>163</v>
      </c>
      <c r="B130" s="40" t="e">
        <f t="shared" si="21"/>
        <v>#DIV/0!</v>
      </c>
      <c r="C130" s="157">
        <v>0</v>
      </c>
      <c r="D130" s="157">
        <v>0</v>
      </c>
      <c r="E130" s="181">
        <v>0</v>
      </c>
      <c r="F130" s="157">
        <v>0</v>
      </c>
      <c r="G130" s="218">
        <f t="shared" si="20"/>
        <v>0</v>
      </c>
      <c r="H130" s="25">
        <v>0</v>
      </c>
      <c r="I130" s="117">
        <v>0</v>
      </c>
      <c r="J130" s="25"/>
      <c r="K130" s="117"/>
      <c r="L130" s="12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3" t="s">
        <v>162</v>
      </c>
      <c r="B131" s="40" t="e">
        <f t="shared" si="21"/>
        <v>#DIV/0!</v>
      </c>
      <c r="C131" s="157">
        <v>4.63</v>
      </c>
      <c r="D131" s="157">
        <v>0</v>
      </c>
      <c r="E131" s="181">
        <v>112.12</v>
      </c>
      <c r="F131" s="157">
        <v>148.53</v>
      </c>
      <c r="G131" s="218">
        <f t="shared" si="20"/>
        <v>18.95</v>
      </c>
      <c r="H131" s="25">
        <v>18</v>
      </c>
      <c r="I131" s="117">
        <v>0.95</v>
      </c>
      <c r="J131" s="25"/>
      <c r="K131" s="117"/>
      <c r="L131" s="12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3" t="s">
        <v>270</v>
      </c>
      <c r="B132" s="40"/>
      <c r="C132" s="157">
        <v>73.3</v>
      </c>
      <c r="D132" s="157"/>
      <c r="E132" s="181"/>
      <c r="F132" s="157">
        <v>0</v>
      </c>
      <c r="G132" s="218"/>
      <c r="H132" s="25"/>
      <c r="I132" s="117"/>
      <c r="J132" s="25"/>
      <c r="K132" s="117"/>
      <c r="L132" s="12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3" t="s">
        <v>271</v>
      </c>
      <c r="B133" s="40"/>
      <c r="C133" s="157">
        <v>102.09</v>
      </c>
      <c r="D133" s="157"/>
      <c r="E133" s="181"/>
      <c r="F133" s="157">
        <v>0</v>
      </c>
      <c r="G133" s="218"/>
      <c r="H133" s="25"/>
      <c r="I133" s="117"/>
      <c r="J133" s="25"/>
      <c r="K133" s="117"/>
      <c r="L133" s="12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3" t="s">
        <v>281</v>
      </c>
      <c r="B134" s="40"/>
      <c r="C134" s="157">
        <v>0.46</v>
      </c>
      <c r="D134" s="157"/>
      <c r="E134" s="181"/>
      <c r="F134" s="157"/>
      <c r="G134" s="218"/>
      <c r="H134" s="25"/>
      <c r="I134" s="117"/>
      <c r="J134" s="25"/>
      <c r="K134" s="117"/>
      <c r="L134" s="12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0" t="s">
        <v>70</v>
      </c>
      <c r="B135" s="40">
        <f t="shared" si="21"/>
        <v>187.1657754010695</v>
      </c>
      <c r="C135" s="157">
        <v>3.63</v>
      </c>
      <c r="D135" s="157">
        <v>1.87</v>
      </c>
      <c r="E135" s="181">
        <v>3.5</v>
      </c>
      <c r="F135" s="157">
        <v>3.5</v>
      </c>
      <c r="G135" s="218">
        <f t="shared" si="20"/>
        <v>3.5</v>
      </c>
      <c r="H135" s="25"/>
      <c r="I135" s="117">
        <v>3.5</v>
      </c>
      <c r="J135" s="25"/>
      <c r="K135" s="117"/>
      <c r="L135" s="12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0" t="s">
        <v>280</v>
      </c>
      <c r="B136" s="40"/>
      <c r="C136" s="157">
        <v>10.85</v>
      </c>
      <c r="D136" s="157">
        <v>10.82</v>
      </c>
      <c r="E136" s="181"/>
      <c r="F136" s="157">
        <v>10.4</v>
      </c>
      <c r="G136" s="218"/>
      <c r="H136" s="25"/>
      <c r="I136" s="117"/>
      <c r="J136" s="25"/>
      <c r="K136" s="117"/>
      <c r="L136" s="12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0" t="s">
        <v>71</v>
      </c>
      <c r="B137" s="40">
        <f t="shared" si="21"/>
        <v>0</v>
      </c>
      <c r="C137" s="157">
        <v>94.48</v>
      </c>
      <c r="D137" s="157">
        <v>65.36</v>
      </c>
      <c r="E137" s="181">
        <v>0</v>
      </c>
      <c r="F137" s="157">
        <v>0</v>
      </c>
      <c r="G137" s="218">
        <f t="shared" si="20"/>
        <v>0</v>
      </c>
      <c r="H137" s="25"/>
      <c r="I137" s="117">
        <v>0</v>
      </c>
      <c r="J137" s="25"/>
      <c r="K137" s="117"/>
      <c r="L137" s="12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0" t="s">
        <v>72</v>
      </c>
      <c r="B138" s="40">
        <f t="shared" si="21"/>
        <v>100.02676659528909</v>
      </c>
      <c r="C138" s="157">
        <v>37.37</v>
      </c>
      <c r="D138" s="157">
        <v>37.36</v>
      </c>
      <c r="E138" s="181">
        <v>37.37</v>
      </c>
      <c r="F138" s="157">
        <v>37.37</v>
      </c>
      <c r="G138" s="218">
        <f t="shared" si="20"/>
        <v>37.37</v>
      </c>
      <c r="H138" s="25">
        <v>37.37</v>
      </c>
      <c r="I138" s="117"/>
      <c r="J138" s="25"/>
      <c r="K138" s="117"/>
      <c r="L138" s="12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thickBot="1">
      <c r="A139" s="12"/>
      <c r="B139" s="41" t="e">
        <f t="shared" si="21"/>
        <v>#DIV/0!</v>
      </c>
      <c r="C139" s="159">
        <v>0</v>
      </c>
      <c r="D139" s="159">
        <v>0</v>
      </c>
      <c r="E139" s="183">
        <v>0</v>
      </c>
      <c r="F139" s="159">
        <v>0</v>
      </c>
      <c r="G139" s="218">
        <f t="shared" si="20"/>
        <v>0</v>
      </c>
      <c r="H139" s="26"/>
      <c r="I139" s="135"/>
      <c r="J139" s="26"/>
      <c r="K139" s="135"/>
      <c r="L139" s="13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thickBot="1">
      <c r="A140" s="165" t="s">
        <v>73</v>
      </c>
      <c r="B140" s="166">
        <f t="shared" si="21"/>
        <v>87.29746994715344</v>
      </c>
      <c r="C140" s="167">
        <f>C141+C142+C143+C144+C145+C146+C147+C148+C149+C150+C151+C152</f>
        <v>393.45</v>
      </c>
      <c r="D140" s="167">
        <f>D141+D142+D143+D144+D145+D146+D147+D148+D149+D150+D151+D152</f>
        <v>516.59</v>
      </c>
      <c r="E140" s="167">
        <f aca="true" t="shared" si="22" ref="E140:L140">E141+E142+E143+E144+E145+E146+E147+E148+E149+E150+E151+E152</f>
        <v>450.97</v>
      </c>
      <c r="F140" s="167">
        <f t="shared" si="22"/>
        <v>522.4200000000001</v>
      </c>
      <c r="G140" s="220">
        <f t="shared" si="22"/>
        <v>616.04</v>
      </c>
      <c r="H140" s="167">
        <f t="shared" si="22"/>
        <v>420.34000000000003</v>
      </c>
      <c r="I140" s="167">
        <f t="shared" si="22"/>
        <v>195.7</v>
      </c>
      <c r="J140" s="167">
        <f t="shared" si="22"/>
        <v>0</v>
      </c>
      <c r="K140" s="167">
        <f t="shared" si="22"/>
        <v>0</v>
      </c>
      <c r="L140" s="167">
        <f t="shared" si="22"/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9" t="s">
        <v>197</v>
      </c>
      <c r="B141" s="37">
        <f t="shared" si="21"/>
        <v>145.2513966480447</v>
      </c>
      <c r="C141" s="157">
        <v>4.26</v>
      </c>
      <c r="D141" s="157">
        <v>3.58</v>
      </c>
      <c r="E141" s="181">
        <v>5.2</v>
      </c>
      <c r="F141" s="157">
        <v>6.1</v>
      </c>
      <c r="G141" s="218">
        <f>H141+I141+J141+K141+L141</f>
        <v>5.1</v>
      </c>
      <c r="H141" s="78"/>
      <c r="I141" s="132">
        <v>5.1</v>
      </c>
      <c r="J141" s="78"/>
      <c r="K141" s="122"/>
      <c r="L141" s="14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7" t="s">
        <v>194</v>
      </c>
      <c r="B142" s="37" t="e">
        <f t="shared" si="21"/>
        <v>#DIV/0!</v>
      </c>
      <c r="C142" s="157">
        <v>0</v>
      </c>
      <c r="D142" s="157">
        <v>0</v>
      </c>
      <c r="E142" s="181">
        <v>21.8</v>
      </c>
      <c r="F142" s="157">
        <v>21.8</v>
      </c>
      <c r="G142" s="218">
        <f aca="true" t="shared" si="23" ref="G142:G152">H142+I142+J142+K142+L142</f>
        <v>0</v>
      </c>
      <c r="H142" s="78"/>
      <c r="I142" s="133">
        <v>0</v>
      </c>
      <c r="J142" s="27"/>
      <c r="K142" s="124"/>
      <c r="L142" s="6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2" t="s">
        <v>94</v>
      </c>
      <c r="B143" s="40">
        <f t="shared" si="21"/>
        <v>205.16129032258067</v>
      </c>
      <c r="C143" s="157">
        <v>3.32</v>
      </c>
      <c r="D143" s="157">
        <v>3.1</v>
      </c>
      <c r="E143" s="181">
        <v>6.36</v>
      </c>
      <c r="F143" s="157">
        <v>6.36</v>
      </c>
      <c r="G143" s="218">
        <f t="shared" si="23"/>
        <v>1.5</v>
      </c>
      <c r="H143" s="25">
        <v>0</v>
      </c>
      <c r="I143" s="135">
        <v>1.5</v>
      </c>
      <c r="J143" s="26"/>
      <c r="K143" s="136"/>
      <c r="L143" s="6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4" t="s">
        <v>264</v>
      </c>
      <c r="B144" s="40">
        <f t="shared" si="21"/>
        <v>100.45203415369161</v>
      </c>
      <c r="C144" s="157">
        <v>142.71</v>
      </c>
      <c r="D144" s="157">
        <v>159.28</v>
      </c>
      <c r="E144" s="181">
        <v>160</v>
      </c>
      <c r="F144" s="157">
        <v>198.8</v>
      </c>
      <c r="G144" s="218">
        <f t="shared" si="23"/>
        <v>236.8</v>
      </c>
      <c r="H144" s="25">
        <v>76.8</v>
      </c>
      <c r="I144" s="117">
        <v>160</v>
      </c>
      <c r="J144" s="25"/>
      <c r="K144" s="117"/>
      <c r="L144" s="12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0" t="s">
        <v>74</v>
      </c>
      <c r="B145" s="40">
        <f t="shared" si="21"/>
        <v>599.9999999999999</v>
      </c>
      <c r="C145" s="157">
        <v>0.74</v>
      </c>
      <c r="D145" s="157">
        <v>0.2</v>
      </c>
      <c r="E145" s="181">
        <v>1.2</v>
      </c>
      <c r="F145" s="157">
        <v>1.2</v>
      </c>
      <c r="G145" s="218">
        <f t="shared" si="23"/>
        <v>1</v>
      </c>
      <c r="H145" s="25"/>
      <c r="I145" s="117">
        <v>1</v>
      </c>
      <c r="J145" s="25"/>
      <c r="K145" s="119"/>
      <c r="L145" s="6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0" t="s">
        <v>85</v>
      </c>
      <c r="B146" s="40">
        <f t="shared" si="21"/>
        <v>69.42468046746724</v>
      </c>
      <c r="C146" s="157">
        <v>214.68</v>
      </c>
      <c r="D146" s="157">
        <v>310.61</v>
      </c>
      <c r="E146" s="181">
        <v>215.64</v>
      </c>
      <c r="F146" s="157">
        <v>219.69</v>
      </c>
      <c r="G146" s="218">
        <f t="shared" si="23"/>
        <v>320</v>
      </c>
      <c r="H146" s="25">
        <v>320</v>
      </c>
      <c r="I146" s="117"/>
      <c r="J146" s="25"/>
      <c r="K146" s="119"/>
      <c r="L146" s="6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4" t="s">
        <v>84</v>
      </c>
      <c r="B147" s="40">
        <f t="shared" si="21"/>
        <v>2750</v>
      </c>
      <c r="C147" s="157">
        <v>0.63</v>
      </c>
      <c r="D147" s="157">
        <v>0.04</v>
      </c>
      <c r="E147" s="181">
        <v>1.1</v>
      </c>
      <c r="F147" s="157">
        <v>1.1</v>
      </c>
      <c r="G147" s="218">
        <f t="shared" si="23"/>
        <v>1.1</v>
      </c>
      <c r="H147" s="25"/>
      <c r="I147" s="117">
        <v>1.1</v>
      </c>
      <c r="J147" s="25"/>
      <c r="K147" s="117"/>
      <c r="L147" s="12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0" t="s">
        <v>75</v>
      </c>
      <c r="B148" s="40">
        <f t="shared" si="21"/>
        <v>98.50799289520427</v>
      </c>
      <c r="C148" s="157">
        <v>17.63</v>
      </c>
      <c r="D148" s="157">
        <v>28.15</v>
      </c>
      <c r="E148" s="181">
        <v>27.73</v>
      </c>
      <c r="F148" s="157">
        <v>27.73</v>
      </c>
      <c r="G148" s="218">
        <f t="shared" si="23"/>
        <v>23.54</v>
      </c>
      <c r="H148" s="25">
        <v>23.54</v>
      </c>
      <c r="I148" s="117"/>
      <c r="J148" s="25"/>
      <c r="K148" s="119"/>
      <c r="L148" s="6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0" t="s">
        <v>83</v>
      </c>
      <c r="B149" s="40">
        <f t="shared" si="21"/>
        <v>107.73130544993663</v>
      </c>
      <c r="C149" s="157">
        <v>5.64</v>
      </c>
      <c r="D149" s="157">
        <v>7.89</v>
      </c>
      <c r="E149" s="181">
        <v>8.5</v>
      </c>
      <c r="F149" s="157">
        <v>25.92</v>
      </c>
      <c r="G149" s="218">
        <f t="shared" si="23"/>
        <v>23</v>
      </c>
      <c r="H149" s="25"/>
      <c r="I149" s="117">
        <v>23</v>
      </c>
      <c r="J149" s="25"/>
      <c r="K149" s="119"/>
      <c r="L149" s="6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2" t="s">
        <v>76</v>
      </c>
      <c r="B150" s="40">
        <f t="shared" si="21"/>
        <v>91.97860962566844</v>
      </c>
      <c r="C150" s="157">
        <v>3.84</v>
      </c>
      <c r="D150" s="157">
        <v>3.74</v>
      </c>
      <c r="E150" s="181">
        <v>3.44</v>
      </c>
      <c r="F150" s="157">
        <v>13.72</v>
      </c>
      <c r="G150" s="218">
        <f t="shared" si="23"/>
        <v>4</v>
      </c>
      <c r="H150" s="25"/>
      <c r="I150" s="135">
        <v>4</v>
      </c>
      <c r="J150" s="26"/>
      <c r="K150" s="136"/>
      <c r="L150" s="6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0" t="s">
        <v>109</v>
      </c>
      <c r="B151" s="40" t="e">
        <f t="shared" si="21"/>
        <v>#DIV/0!</v>
      </c>
      <c r="C151" s="157">
        <v>0</v>
      </c>
      <c r="D151" s="157">
        <v>0</v>
      </c>
      <c r="E151" s="181">
        <v>0</v>
      </c>
      <c r="F151" s="157">
        <v>0</v>
      </c>
      <c r="G151" s="218">
        <f t="shared" si="23"/>
        <v>0</v>
      </c>
      <c r="H151" s="24"/>
      <c r="I151" s="119"/>
      <c r="J151" s="24"/>
      <c r="K151" s="119"/>
      <c r="L151" s="6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thickBot="1">
      <c r="A152" s="12"/>
      <c r="B152" s="41" t="e">
        <f t="shared" si="21"/>
        <v>#DIV/0!</v>
      </c>
      <c r="C152" s="159">
        <v>0</v>
      </c>
      <c r="D152" s="159">
        <v>0</v>
      </c>
      <c r="E152" s="183">
        <v>0</v>
      </c>
      <c r="F152" s="159">
        <v>0</v>
      </c>
      <c r="G152" s="218">
        <f t="shared" si="23"/>
        <v>0</v>
      </c>
      <c r="H152" s="47"/>
      <c r="I152" s="136"/>
      <c r="J152" s="47"/>
      <c r="K152" s="136"/>
      <c r="L152" s="14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thickBot="1">
      <c r="A153" s="187" t="s">
        <v>239</v>
      </c>
      <c r="B153" s="166">
        <f t="shared" si="21"/>
        <v>107.63203334243573</v>
      </c>
      <c r="C153" s="167">
        <f aca="true" t="shared" si="24" ref="C153:L153">C4+C35+C38+C41+C57+C70+C98+C100+C115+C140</f>
        <v>19140.769999999997</v>
      </c>
      <c r="D153" s="167">
        <f t="shared" si="24"/>
        <v>14501.64</v>
      </c>
      <c r="E153" s="167">
        <f t="shared" si="24"/>
        <v>15608.409999999998</v>
      </c>
      <c r="F153" s="167">
        <f t="shared" si="24"/>
        <v>14040.65</v>
      </c>
      <c r="G153" s="220">
        <f t="shared" si="24"/>
        <v>14280.349999999999</v>
      </c>
      <c r="H153" s="167">
        <f t="shared" si="24"/>
        <v>4795.96</v>
      </c>
      <c r="I153" s="167">
        <f t="shared" si="24"/>
        <v>7592.05</v>
      </c>
      <c r="J153" s="167">
        <f t="shared" si="24"/>
        <v>924.3000000000001</v>
      </c>
      <c r="K153" s="167">
        <f t="shared" si="24"/>
        <v>418.75000000000006</v>
      </c>
      <c r="L153" s="167">
        <f t="shared" si="24"/>
        <v>549.2900000000001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6.75" customHeight="1" thickBot="1">
      <c r="A154" s="143"/>
      <c r="B154" s="163"/>
      <c r="C154" s="163"/>
      <c r="D154" s="163"/>
      <c r="E154" s="163"/>
      <c r="F154" s="163"/>
      <c r="G154" s="272"/>
      <c r="H154" s="163"/>
      <c r="I154" s="163"/>
      <c r="J154" s="163"/>
      <c r="K154" s="163"/>
      <c r="L154" s="14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thickBot="1">
      <c r="A155" s="188" t="s">
        <v>77</v>
      </c>
      <c r="B155" s="43"/>
      <c r="C155" s="160">
        <f>List3!B136</f>
        <v>19384.7</v>
      </c>
      <c r="D155" s="160">
        <f>List3!C136</f>
        <v>14623.75</v>
      </c>
      <c r="E155" s="160">
        <f>List3!D136</f>
        <v>15608.410000000002</v>
      </c>
      <c r="F155" s="160">
        <f>List3!E136</f>
        <v>14040.650000000001</v>
      </c>
      <c r="G155" s="160">
        <f>List3!F136</f>
        <v>14280.35</v>
      </c>
      <c r="H155" s="28">
        <f>List3!G136</f>
        <v>4795.96</v>
      </c>
      <c r="I155" s="28">
        <f>List3!H136</f>
        <v>7831.86</v>
      </c>
      <c r="J155" s="28">
        <f>List3!I136</f>
        <v>924.3000000000001</v>
      </c>
      <c r="K155" s="28">
        <f>List3!J136</f>
        <v>495.83</v>
      </c>
      <c r="L155" s="28">
        <f>List3!K136</f>
        <v>232.4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thickBot="1">
      <c r="A156" s="189" t="s">
        <v>78</v>
      </c>
      <c r="B156" s="155"/>
      <c r="C156" s="173">
        <f aca="true" t="shared" si="25" ref="C156:L156">C153</f>
        <v>19140.769999999997</v>
      </c>
      <c r="D156" s="173">
        <f t="shared" si="25"/>
        <v>14501.64</v>
      </c>
      <c r="E156" s="173">
        <f t="shared" si="25"/>
        <v>15608.409999999998</v>
      </c>
      <c r="F156" s="173">
        <f t="shared" si="25"/>
        <v>14040.65</v>
      </c>
      <c r="G156" s="173">
        <f t="shared" si="25"/>
        <v>14280.349999999999</v>
      </c>
      <c r="H156" s="138">
        <f t="shared" si="25"/>
        <v>4795.96</v>
      </c>
      <c r="I156" s="174">
        <f t="shared" si="25"/>
        <v>7592.05</v>
      </c>
      <c r="J156" s="138">
        <f t="shared" si="25"/>
        <v>924.3000000000001</v>
      </c>
      <c r="K156" s="175">
        <f t="shared" si="25"/>
        <v>418.75000000000006</v>
      </c>
      <c r="L156" s="176">
        <f t="shared" si="25"/>
        <v>549.2900000000001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thickBot="1">
      <c r="A157" s="177" t="s">
        <v>79</v>
      </c>
      <c r="B157" s="43"/>
      <c r="C157" s="156">
        <f aca="true" t="shared" si="26" ref="C157:L157">C155-C156</f>
        <v>243.93000000000393</v>
      </c>
      <c r="D157" s="156">
        <f t="shared" si="26"/>
        <v>122.11000000000058</v>
      </c>
      <c r="E157" s="156">
        <f t="shared" si="26"/>
        <v>0</v>
      </c>
      <c r="F157" s="156">
        <f t="shared" si="26"/>
        <v>0</v>
      </c>
      <c r="G157" s="156">
        <f t="shared" si="26"/>
        <v>0</v>
      </c>
      <c r="H157" s="178">
        <f t="shared" si="26"/>
        <v>0</v>
      </c>
      <c r="I157" s="179">
        <f t="shared" si="26"/>
        <v>239.8099999999995</v>
      </c>
      <c r="J157" s="178">
        <f t="shared" si="26"/>
        <v>0</v>
      </c>
      <c r="K157" s="180">
        <f t="shared" si="26"/>
        <v>77.07999999999993</v>
      </c>
      <c r="L157" s="164">
        <f t="shared" si="26"/>
        <v>-316.8900000000001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3"/>
      <c r="B158" s="3"/>
      <c r="C158" s="3"/>
      <c r="E158" s="5"/>
      <c r="F158" s="5"/>
      <c r="G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3:26" ht="12.75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4"/>
      <c r="B160" s="4"/>
      <c r="C160" s="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4"/>
      <c r="B161" s="4"/>
      <c r="C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4"/>
      <c r="B162" s="4"/>
      <c r="C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4"/>
      <c r="B163" s="4"/>
      <c r="C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3:26" ht="12.75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3:26" ht="12.75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9:26" ht="12.75">
      <c r="I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3:26" ht="12.75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3:26" ht="12.75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3:26" ht="12.75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3:26" ht="12.75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3:26" ht="12.75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3:26" ht="12.75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3:26" ht="12.75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3:26" ht="12.75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3:26" ht="12.75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3:26" ht="12.75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3:26" ht="12.75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0:26" ht="12.75">
      <c r="J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3:26" ht="12.75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3:26" ht="12.75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3:26" ht="12.75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3:26" ht="12.75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3:26" ht="12.75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3:26" ht="12.75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3:26" ht="12.75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3:26" ht="12.75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sheetProtection/>
  <mergeCells count="10">
    <mergeCell ref="A1:L1"/>
    <mergeCell ref="A2:A3"/>
    <mergeCell ref="D2:D3"/>
    <mergeCell ref="E2:E3"/>
    <mergeCell ref="L2:L3"/>
    <mergeCell ref="H2:I2"/>
    <mergeCell ref="J2:K2"/>
    <mergeCell ref="C2:C3"/>
    <mergeCell ref="F2:F3"/>
    <mergeCell ref="G2:G3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08">
      <selection activeCell="E131" sqref="E131"/>
    </sheetView>
  </sheetViews>
  <sheetFormatPr defaultColWidth="9.00390625" defaultRowHeight="12.75"/>
  <cols>
    <col min="1" max="1" width="44.625" style="0" customWidth="1"/>
    <col min="7" max="7" width="8.00390625" style="0" customWidth="1"/>
    <col min="8" max="8" width="8.375" style="0" customWidth="1"/>
    <col min="9" max="10" width="8.00390625" style="0" customWidth="1"/>
    <col min="12" max="12" width="7.125" style="0" customWidth="1"/>
  </cols>
  <sheetData>
    <row r="1" spans="1:12" ht="46.5" customHeight="1" thickBot="1">
      <c r="A1" s="246" t="s">
        <v>266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36.75" customHeight="1" thickBot="1">
      <c r="A2" s="248" t="s">
        <v>0</v>
      </c>
      <c r="B2" s="238" t="s">
        <v>209</v>
      </c>
      <c r="C2" s="238" t="s">
        <v>208</v>
      </c>
      <c r="D2" s="252" t="s">
        <v>203</v>
      </c>
      <c r="E2" s="257" t="s">
        <v>210</v>
      </c>
      <c r="F2" s="267" t="s">
        <v>206</v>
      </c>
      <c r="G2" s="240" t="s">
        <v>204</v>
      </c>
      <c r="H2" s="241"/>
      <c r="I2" s="240" t="s">
        <v>205</v>
      </c>
      <c r="J2" s="241"/>
      <c r="K2" s="242" t="s">
        <v>111</v>
      </c>
      <c r="L2" s="244"/>
    </row>
    <row r="3" spans="1:12" ht="36" customHeight="1" thickBot="1">
      <c r="A3" s="249"/>
      <c r="B3" s="250"/>
      <c r="C3" s="251"/>
      <c r="D3" s="239"/>
      <c r="E3" s="258"/>
      <c r="F3" s="266"/>
      <c r="G3" s="54" t="s">
        <v>100</v>
      </c>
      <c r="H3" s="35" t="s">
        <v>99</v>
      </c>
      <c r="I3" s="54" t="s">
        <v>100</v>
      </c>
      <c r="J3" s="96" t="s">
        <v>99</v>
      </c>
      <c r="K3" s="243"/>
      <c r="L3" s="245"/>
    </row>
    <row r="4" spans="1:12" ht="13.5" thickBot="1">
      <c r="A4" s="6" t="s">
        <v>1</v>
      </c>
      <c r="B4" s="18">
        <f>B5+B7+B14</f>
        <v>5414.27</v>
      </c>
      <c r="C4" s="44">
        <f>C5+C7+C14</f>
        <v>6245.11</v>
      </c>
      <c r="D4" s="18">
        <f>D5+D7+D14</f>
        <v>6619.900000000001</v>
      </c>
      <c r="E4" s="18">
        <f>E5+E7+E14</f>
        <v>6619.900000000001</v>
      </c>
      <c r="F4" s="217">
        <f aca="true" t="shared" si="0" ref="F4:K4">F5+F7+F14</f>
        <v>6449.8</v>
      </c>
      <c r="G4" s="69">
        <f t="shared" si="0"/>
        <v>0</v>
      </c>
      <c r="H4" s="110">
        <f t="shared" si="0"/>
        <v>6449.8</v>
      </c>
      <c r="I4" s="69">
        <f t="shared" si="0"/>
        <v>0</v>
      </c>
      <c r="J4" s="120">
        <f t="shared" si="0"/>
        <v>0</v>
      </c>
      <c r="K4" s="102">
        <f t="shared" si="0"/>
        <v>0</v>
      </c>
      <c r="L4" s="105"/>
    </row>
    <row r="5" spans="1:12" ht="12.75">
      <c r="A5" s="93" t="s">
        <v>31</v>
      </c>
      <c r="B5" s="80">
        <f>B6</f>
        <v>4142.38</v>
      </c>
      <c r="C5" s="79">
        <f>C6</f>
        <v>4921.59</v>
      </c>
      <c r="D5" s="80">
        <f>D6</f>
        <v>5175</v>
      </c>
      <c r="E5" s="80">
        <f>E6</f>
        <v>5175</v>
      </c>
      <c r="F5" s="218">
        <f>F6</f>
        <v>5025</v>
      </c>
      <c r="G5" s="81"/>
      <c r="H5" s="111">
        <f>H6</f>
        <v>5025</v>
      </c>
      <c r="I5" s="81"/>
      <c r="J5" s="111"/>
      <c r="K5" s="80"/>
      <c r="L5" s="106"/>
    </row>
    <row r="6" spans="1:12" ht="12.75">
      <c r="A6" s="9" t="s">
        <v>211</v>
      </c>
      <c r="B6" s="59">
        <v>4142.38</v>
      </c>
      <c r="C6" s="65">
        <v>4921.59</v>
      </c>
      <c r="D6" s="66">
        <v>5175</v>
      </c>
      <c r="E6" s="157">
        <v>5175</v>
      </c>
      <c r="F6" s="219">
        <f>G6+H6+I6+J6+K6</f>
        <v>5025</v>
      </c>
      <c r="G6" s="70"/>
      <c r="H6" s="112">
        <v>5025</v>
      </c>
      <c r="I6" s="46"/>
      <c r="J6" s="56"/>
      <c r="K6" s="63"/>
      <c r="L6" s="100"/>
    </row>
    <row r="7" spans="1:12" ht="12.75">
      <c r="A7" s="89" t="s">
        <v>2</v>
      </c>
      <c r="B7" s="90">
        <f>B8+B9+B10+B11+B12+B13</f>
        <v>751.58</v>
      </c>
      <c r="C7" s="83">
        <f>C8+C9+C10+C11+C12+C13</f>
        <v>792.6899999999998</v>
      </c>
      <c r="D7" s="80">
        <f>D8+D9+D10+D11+D12+D13</f>
        <v>838.3</v>
      </c>
      <c r="E7" s="80">
        <f>E8+E9+E10+E11+E12+E13</f>
        <v>838.3</v>
      </c>
      <c r="F7" s="219">
        <f aca="true" t="shared" si="1" ref="F7:K7">F8+F9+F10+F11+F12+F13</f>
        <v>841.8</v>
      </c>
      <c r="G7" s="84">
        <f t="shared" si="1"/>
        <v>0</v>
      </c>
      <c r="H7" s="86">
        <f t="shared" si="1"/>
        <v>841.8</v>
      </c>
      <c r="I7" s="84">
        <f t="shared" si="1"/>
        <v>0</v>
      </c>
      <c r="J7" s="86">
        <f t="shared" si="1"/>
        <v>0</v>
      </c>
      <c r="K7" s="90">
        <f t="shared" si="1"/>
        <v>0</v>
      </c>
      <c r="L7" s="106"/>
    </row>
    <row r="8" spans="1:12" ht="12.75">
      <c r="A8" s="10" t="s">
        <v>168</v>
      </c>
      <c r="B8" s="59">
        <v>135.68</v>
      </c>
      <c r="C8" s="65">
        <v>147.54</v>
      </c>
      <c r="D8" s="66">
        <v>176.5</v>
      </c>
      <c r="E8" s="157">
        <v>176.5</v>
      </c>
      <c r="F8" s="219">
        <f aca="true" t="shared" si="2" ref="F8:F13">G8+H8+I8+J8+K8</f>
        <v>180</v>
      </c>
      <c r="G8" s="71"/>
      <c r="H8" s="51">
        <v>180</v>
      </c>
      <c r="I8" s="71"/>
      <c r="J8" s="51"/>
      <c r="K8" s="59"/>
      <c r="L8" s="49"/>
    </row>
    <row r="9" spans="1:12" ht="12.75">
      <c r="A9" s="10" t="s">
        <v>169</v>
      </c>
      <c r="B9" s="59">
        <v>540.69</v>
      </c>
      <c r="C9" s="65">
        <v>556.04</v>
      </c>
      <c r="D9" s="66">
        <v>594.4</v>
      </c>
      <c r="E9" s="157">
        <v>594.4</v>
      </c>
      <c r="F9" s="219">
        <f t="shared" si="2"/>
        <v>594.4</v>
      </c>
      <c r="G9" s="71"/>
      <c r="H9" s="51">
        <v>594.4</v>
      </c>
      <c r="I9" s="71"/>
      <c r="J9" s="51"/>
      <c r="K9" s="59"/>
      <c r="L9" s="49"/>
    </row>
    <row r="10" spans="1:12" ht="12.75">
      <c r="A10" s="10" t="s">
        <v>170</v>
      </c>
      <c r="B10" s="59">
        <v>54.25</v>
      </c>
      <c r="C10" s="65">
        <v>54.21</v>
      </c>
      <c r="D10" s="66">
        <v>46.4</v>
      </c>
      <c r="E10" s="157">
        <v>46.4</v>
      </c>
      <c r="F10" s="219">
        <f t="shared" si="2"/>
        <v>46.4</v>
      </c>
      <c r="G10" s="71"/>
      <c r="H10" s="51">
        <v>46.4</v>
      </c>
      <c r="I10" s="71"/>
      <c r="J10" s="51"/>
      <c r="K10" s="59"/>
      <c r="L10" s="49"/>
    </row>
    <row r="11" spans="1:12" ht="12.75">
      <c r="A11" s="10" t="s">
        <v>138</v>
      </c>
      <c r="B11" s="59">
        <v>6.02</v>
      </c>
      <c r="C11" s="65">
        <v>14.93</v>
      </c>
      <c r="D11" s="66">
        <v>10</v>
      </c>
      <c r="E11" s="157">
        <v>10</v>
      </c>
      <c r="F11" s="219">
        <f t="shared" si="2"/>
        <v>10</v>
      </c>
      <c r="G11" s="71"/>
      <c r="H11" s="51">
        <v>10</v>
      </c>
      <c r="I11" s="71"/>
      <c r="J11" s="51"/>
      <c r="K11" s="59"/>
      <c r="L11" s="49"/>
    </row>
    <row r="12" spans="1:12" ht="12.75">
      <c r="A12" s="10" t="s">
        <v>139</v>
      </c>
      <c r="B12" s="59">
        <v>13.38</v>
      </c>
      <c r="C12" s="65">
        <v>18.66</v>
      </c>
      <c r="D12" s="66">
        <v>7</v>
      </c>
      <c r="E12" s="157">
        <v>7</v>
      </c>
      <c r="F12" s="219">
        <f t="shared" si="2"/>
        <v>7</v>
      </c>
      <c r="G12" s="71"/>
      <c r="H12" s="51">
        <v>7</v>
      </c>
      <c r="I12" s="71"/>
      <c r="J12" s="51"/>
      <c r="K12" s="59"/>
      <c r="L12" s="49"/>
    </row>
    <row r="13" spans="1:12" ht="12.75">
      <c r="A13" s="10" t="s">
        <v>140</v>
      </c>
      <c r="B13" s="59">
        <v>1.56</v>
      </c>
      <c r="C13" s="65">
        <v>1.31</v>
      </c>
      <c r="D13" s="66">
        <v>4</v>
      </c>
      <c r="E13" s="157">
        <v>4</v>
      </c>
      <c r="F13" s="219">
        <f t="shared" si="2"/>
        <v>4</v>
      </c>
      <c r="G13" s="71"/>
      <c r="H13" s="51">
        <v>4</v>
      </c>
      <c r="I13" s="71"/>
      <c r="J13" s="51"/>
      <c r="K13" s="59"/>
      <c r="L13" s="49"/>
    </row>
    <row r="14" spans="1:12" ht="12.75">
      <c r="A14" s="89" t="s">
        <v>125</v>
      </c>
      <c r="B14" s="90">
        <f>B15+B16+B17+B18+B19+B20+B21+B22+B23</f>
        <v>520.31</v>
      </c>
      <c r="C14" s="83">
        <f>C15+C16+C17+C18+C19+C20+C21+C22+C23</f>
        <v>530.83</v>
      </c>
      <c r="D14" s="80">
        <f>D15+D16+D17+D18+D19+D20+D21+D22+D23</f>
        <v>606.6</v>
      </c>
      <c r="E14" s="80">
        <f>E15+E16+E17+E18+E19+E20+E21+E22+E23</f>
        <v>606.6</v>
      </c>
      <c r="F14" s="219">
        <f>F15+F16+F17+F18+F19+F20+F21+F22+F23</f>
        <v>583</v>
      </c>
      <c r="G14" s="84">
        <f>G15+G16+G17+G18+G19+G20+G21+G22</f>
        <v>0</v>
      </c>
      <c r="H14" s="86">
        <f>H15+H16+H17+H18+H19+H20+H21+H22</f>
        <v>583</v>
      </c>
      <c r="I14" s="84">
        <f>I15+I16+I17+I18+I19+I20+I21+I22</f>
        <v>0</v>
      </c>
      <c r="J14" s="86">
        <f>J15+J16+J17+J18+J19+J20+J21+J22</f>
        <v>0</v>
      </c>
      <c r="K14" s="90">
        <f>K15+K16+K17+K18+K19+K20+K21+K22</f>
        <v>0</v>
      </c>
      <c r="L14" s="106"/>
    </row>
    <row r="15" spans="1:12" ht="12.75">
      <c r="A15" s="10" t="s">
        <v>3</v>
      </c>
      <c r="B15" s="59">
        <v>13.64</v>
      </c>
      <c r="C15" s="65">
        <v>16.86</v>
      </c>
      <c r="D15" s="66">
        <v>20</v>
      </c>
      <c r="E15" s="157">
        <v>20</v>
      </c>
      <c r="F15" s="219">
        <f>G15+H15+I15+J15+K15</f>
        <v>20</v>
      </c>
      <c r="G15" s="71"/>
      <c r="H15" s="113">
        <v>20</v>
      </c>
      <c r="I15" s="74"/>
      <c r="J15" s="144"/>
      <c r="K15" s="59"/>
      <c r="L15" s="49"/>
    </row>
    <row r="16" spans="1:12" ht="12.75">
      <c r="A16" s="10" t="s">
        <v>207</v>
      </c>
      <c r="B16" s="59">
        <v>0.98</v>
      </c>
      <c r="C16" s="65">
        <v>0.65</v>
      </c>
      <c r="D16" s="66">
        <f aca="true" t="shared" si="3" ref="D16:E19">G16+H16+I16+J16+K16</f>
        <v>1</v>
      </c>
      <c r="E16" s="157">
        <f t="shared" si="3"/>
        <v>1</v>
      </c>
      <c r="F16" s="219">
        <f aca="true" t="shared" si="4" ref="F16:F23">G16+H16+I16+J16+K16</f>
        <v>1</v>
      </c>
      <c r="G16" s="71"/>
      <c r="H16" s="51">
        <v>1</v>
      </c>
      <c r="I16" s="71"/>
      <c r="J16" s="51"/>
      <c r="K16" s="59"/>
      <c r="L16" s="49"/>
    </row>
    <row r="17" spans="1:12" ht="12.75">
      <c r="A17" s="10" t="s">
        <v>4</v>
      </c>
      <c r="B17" s="59">
        <v>0.39</v>
      </c>
      <c r="C17" s="65">
        <v>0.6</v>
      </c>
      <c r="D17" s="66">
        <f t="shared" si="3"/>
        <v>1</v>
      </c>
      <c r="E17" s="157">
        <f t="shared" si="3"/>
        <v>1</v>
      </c>
      <c r="F17" s="219">
        <f t="shared" si="4"/>
        <v>1</v>
      </c>
      <c r="G17" s="71"/>
      <c r="H17" s="51">
        <v>1</v>
      </c>
      <c r="I17" s="71"/>
      <c r="J17" s="51"/>
      <c r="K17" s="59"/>
      <c r="L17" s="49"/>
    </row>
    <row r="18" spans="1:12" ht="12.75">
      <c r="A18" s="10" t="s">
        <v>141</v>
      </c>
      <c r="B18" s="59">
        <v>9.79</v>
      </c>
      <c r="C18" s="65">
        <v>10.17</v>
      </c>
      <c r="D18" s="66">
        <f t="shared" si="3"/>
        <v>10</v>
      </c>
      <c r="E18" s="157">
        <f t="shared" si="3"/>
        <v>10</v>
      </c>
      <c r="F18" s="219">
        <f t="shared" si="4"/>
        <v>10</v>
      </c>
      <c r="G18" s="71"/>
      <c r="H18" s="51">
        <v>10</v>
      </c>
      <c r="I18" s="71"/>
      <c r="J18" s="51"/>
      <c r="K18" s="59"/>
      <c r="L18" s="49"/>
    </row>
    <row r="19" spans="1:12" ht="12.75">
      <c r="A19" s="10" t="s">
        <v>142</v>
      </c>
      <c r="B19" s="59">
        <v>6.15</v>
      </c>
      <c r="C19" s="65">
        <v>5.31</v>
      </c>
      <c r="D19" s="66">
        <f t="shared" si="3"/>
        <v>6</v>
      </c>
      <c r="E19" s="157">
        <f t="shared" si="3"/>
        <v>6</v>
      </c>
      <c r="F19" s="219">
        <f t="shared" si="4"/>
        <v>6</v>
      </c>
      <c r="G19" s="71"/>
      <c r="H19" s="51">
        <v>6</v>
      </c>
      <c r="I19" s="71"/>
      <c r="J19" s="51"/>
      <c r="K19" s="59"/>
      <c r="L19" s="49"/>
    </row>
    <row r="20" spans="1:12" ht="12.75">
      <c r="A20" s="10" t="s">
        <v>143</v>
      </c>
      <c r="B20" s="59">
        <v>20.82</v>
      </c>
      <c r="C20" s="65">
        <v>12.74</v>
      </c>
      <c r="D20" s="66">
        <v>15</v>
      </c>
      <c r="E20" s="157">
        <v>15</v>
      </c>
      <c r="F20" s="219">
        <f t="shared" si="4"/>
        <v>20</v>
      </c>
      <c r="G20" s="71"/>
      <c r="H20" s="51">
        <v>20</v>
      </c>
      <c r="I20" s="71"/>
      <c r="J20" s="51"/>
      <c r="K20" s="59"/>
      <c r="L20" s="49"/>
    </row>
    <row r="21" spans="1:12" ht="12.75">
      <c r="A21" s="10" t="s">
        <v>5</v>
      </c>
      <c r="B21" s="59">
        <v>441.18</v>
      </c>
      <c r="C21" s="65">
        <v>460.71</v>
      </c>
      <c r="D21" s="66">
        <v>530.6</v>
      </c>
      <c r="E21" s="157">
        <v>530.6</v>
      </c>
      <c r="F21" s="219">
        <f t="shared" si="4"/>
        <v>500</v>
      </c>
      <c r="G21" s="71"/>
      <c r="H21" s="113">
        <v>500</v>
      </c>
      <c r="I21" s="74"/>
      <c r="J21" s="51"/>
      <c r="K21" s="59"/>
      <c r="L21" s="49"/>
    </row>
    <row r="22" spans="1:12" ht="12.75">
      <c r="A22" s="10" t="s">
        <v>6</v>
      </c>
      <c r="B22" s="59">
        <v>27.36</v>
      </c>
      <c r="C22" s="65">
        <v>22.46</v>
      </c>
      <c r="D22" s="67">
        <v>23</v>
      </c>
      <c r="E22" s="158">
        <v>23</v>
      </c>
      <c r="F22" s="219">
        <f t="shared" si="4"/>
        <v>25</v>
      </c>
      <c r="G22" s="71"/>
      <c r="H22" s="114">
        <v>25</v>
      </c>
      <c r="I22" s="71"/>
      <c r="J22" s="51"/>
      <c r="K22" s="59"/>
      <c r="L22" s="49"/>
    </row>
    <row r="23" spans="1:12" ht="13.5" thickBot="1">
      <c r="A23" s="94" t="s">
        <v>198</v>
      </c>
      <c r="B23" s="76">
        <v>0</v>
      </c>
      <c r="C23" s="49">
        <v>1.33</v>
      </c>
      <c r="D23" s="68">
        <f>G23+H23+I23+J23+K23</f>
        <v>0</v>
      </c>
      <c r="E23" s="278">
        <f>H23+I23+J23+K23+L23</f>
        <v>0</v>
      </c>
      <c r="F23" s="219">
        <f t="shared" si="4"/>
        <v>0</v>
      </c>
      <c r="G23" s="72"/>
      <c r="H23" s="115"/>
      <c r="I23" s="72"/>
      <c r="J23" s="145"/>
      <c r="K23" s="62"/>
      <c r="L23" s="49"/>
    </row>
    <row r="24" spans="1:12" ht="13.5" thickBot="1">
      <c r="A24" s="6" t="s">
        <v>7</v>
      </c>
      <c r="B24" s="95">
        <f>B25+B34+B48+B51+B54</f>
        <v>2664.07</v>
      </c>
      <c r="C24" s="18">
        <f>C25+C34+C48+C51+C54</f>
        <v>1387.1699999999998</v>
      </c>
      <c r="D24" s="18">
        <f>D25+D34+D48+D51+D54</f>
        <v>1527.15</v>
      </c>
      <c r="E24" s="18">
        <f>E25+E34+E48+E51+E54</f>
        <v>1358.21</v>
      </c>
      <c r="F24" s="220">
        <f aca="true" t="shared" si="5" ref="F24:K24">F25+F34+F48+F51+F54</f>
        <v>1616.19</v>
      </c>
      <c r="G24" s="22">
        <f t="shared" si="5"/>
        <v>0</v>
      </c>
      <c r="H24" s="110">
        <f t="shared" si="5"/>
        <v>1120.3600000000001</v>
      </c>
      <c r="I24" s="22">
        <f t="shared" si="5"/>
        <v>0</v>
      </c>
      <c r="J24" s="110">
        <f t="shared" si="5"/>
        <v>495.83</v>
      </c>
      <c r="K24" s="18">
        <f t="shared" si="5"/>
        <v>0</v>
      </c>
      <c r="L24" s="105"/>
    </row>
    <row r="25" spans="1:12" ht="12.75">
      <c r="A25" s="87" t="s">
        <v>32</v>
      </c>
      <c r="B25" s="88">
        <f>B26+B27+B28+B29+B30+B31+B32</f>
        <v>484.47999999999996</v>
      </c>
      <c r="C25" s="88">
        <f>C26+C27+C28+C29+C30+C31+C32+C33</f>
        <v>797.46</v>
      </c>
      <c r="D25" s="88">
        <f>D26+D27+D28+D29+D30+D31+D32+D33</f>
        <v>564.9699999999999</v>
      </c>
      <c r="E25" s="88">
        <f>E26+E27+E28+E29+E30+E31+E32+E33</f>
        <v>564.9699999999999</v>
      </c>
      <c r="F25" s="221">
        <f>F26+F27+F28+F29+F30+F31+F32+F33</f>
        <v>456</v>
      </c>
      <c r="G25" s="116"/>
      <c r="H25" s="82">
        <f>H26+H27+H28+H29+H30+H31+H32</f>
        <v>456</v>
      </c>
      <c r="I25" s="116"/>
      <c r="J25" s="82"/>
      <c r="K25" s="103"/>
      <c r="L25" s="106"/>
    </row>
    <row r="26" spans="1:12" ht="12.75">
      <c r="A26" s="10" t="s">
        <v>144</v>
      </c>
      <c r="B26" s="59">
        <v>3.4</v>
      </c>
      <c r="C26" s="59">
        <v>76.8</v>
      </c>
      <c r="D26" s="34">
        <v>16</v>
      </c>
      <c r="E26" s="279">
        <v>16</v>
      </c>
      <c r="F26" s="222">
        <f>G26+H26+I26+J26+K26</f>
        <v>20</v>
      </c>
      <c r="G26" s="71"/>
      <c r="H26" s="113">
        <v>20</v>
      </c>
      <c r="I26" s="74"/>
      <c r="J26" s="51"/>
      <c r="K26" s="59"/>
      <c r="L26" s="49"/>
    </row>
    <row r="27" spans="1:12" ht="12.75">
      <c r="A27" s="10" t="s">
        <v>8</v>
      </c>
      <c r="B27" s="59">
        <v>12.66</v>
      </c>
      <c r="C27" s="59">
        <v>11.13</v>
      </c>
      <c r="D27" s="34">
        <v>13</v>
      </c>
      <c r="E27" s="279">
        <v>13</v>
      </c>
      <c r="F27" s="222">
        <f aca="true" t="shared" si="6" ref="F27:F33">G27+H27+I27+J27+K27</f>
        <v>16</v>
      </c>
      <c r="G27" s="71"/>
      <c r="H27" s="51">
        <v>16</v>
      </c>
      <c r="I27" s="71"/>
      <c r="J27" s="51"/>
      <c r="K27" s="59"/>
      <c r="L27" s="49"/>
    </row>
    <row r="28" spans="1:12" ht="12.75">
      <c r="A28" s="10" t="s">
        <v>82</v>
      </c>
      <c r="B28" s="59">
        <v>299.78</v>
      </c>
      <c r="C28" s="59">
        <v>304.26</v>
      </c>
      <c r="D28" s="34">
        <v>225.67</v>
      </c>
      <c r="E28" s="279">
        <v>225.67</v>
      </c>
      <c r="F28" s="222">
        <f t="shared" si="6"/>
        <v>170</v>
      </c>
      <c r="G28" s="71"/>
      <c r="H28" s="113">
        <v>170</v>
      </c>
      <c r="I28" s="71"/>
      <c r="J28" s="51"/>
      <c r="K28" s="59"/>
      <c r="L28" s="49"/>
    </row>
    <row r="29" spans="1:12" ht="12.75">
      <c r="A29" s="13" t="s">
        <v>217</v>
      </c>
      <c r="B29" s="61">
        <v>31.71</v>
      </c>
      <c r="C29" s="61">
        <v>269.8</v>
      </c>
      <c r="D29" s="34">
        <v>203</v>
      </c>
      <c r="E29" s="279">
        <v>203</v>
      </c>
      <c r="F29" s="222">
        <f t="shared" si="6"/>
        <v>203</v>
      </c>
      <c r="G29" s="71"/>
      <c r="H29" s="51">
        <v>203</v>
      </c>
      <c r="I29" s="71"/>
      <c r="J29" s="51"/>
      <c r="K29" s="59"/>
      <c r="L29" s="49"/>
    </row>
    <row r="30" spans="1:12" ht="12.75">
      <c r="A30" s="10" t="s">
        <v>132</v>
      </c>
      <c r="B30" s="59">
        <v>56.81</v>
      </c>
      <c r="C30" s="59">
        <v>60.58</v>
      </c>
      <c r="D30" s="34">
        <v>69.3</v>
      </c>
      <c r="E30" s="279">
        <v>69.3</v>
      </c>
      <c r="F30" s="222">
        <f t="shared" si="6"/>
        <v>30</v>
      </c>
      <c r="G30" s="71"/>
      <c r="H30" s="51">
        <v>30</v>
      </c>
      <c r="I30" s="71"/>
      <c r="J30" s="51"/>
      <c r="K30" s="59"/>
      <c r="L30" s="49"/>
    </row>
    <row r="31" spans="1:12" ht="12.75">
      <c r="A31" s="10" t="s">
        <v>133</v>
      </c>
      <c r="B31" s="59">
        <v>5.35</v>
      </c>
      <c r="C31" s="59">
        <v>41.36</v>
      </c>
      <c r="D31" s="34">
        <v>5</v>
      </c>
      <c r="E31" s="279">
        <v>5</v>
      </c>
      <c r="F31" s="222">
        <f t="shared" si="6"/>
        <v>17</v>
      </c>
      <c r="G31" s="71"/>
      <c r="H31" s="51">
        <v>17</v>
      </c>
      <c r="I31" s="71"/>
      <c r="J31" s="51"/>
      <c r="K31" s="59"/>
      <c r="L31" s="49"/>
    </row>
    <row r="32" spans="1:12" ht="12.75">
      <c r="A32" s="10" t="s">
        <v>134</v>
      </c>
      <c r="B32" s="59">
        <v>74.77</v>
      </c>
      <c r="C32" s="59">
        <v>33.36</v>
      </c>
      <c r="D32" s="34">
        <v>33</v>
      </c>
      <c r="E32" s="279">
        <v>33</v>
      </c>
      <c r="F32" s="222">
        <f t="shared" si="6"/>
        <v>0</v>
      </c>
      <c r="G32" s="71"/>
      <c r="H32" s="51">
        <v>0</v>
      </c>
      <c r="I32" s="71"/>
      <c r="J32" s="51"/>
      <c r="K32" s="59"/>
      <c r="L32" s="49"/>
    </row>
    <row r="33" spans="1:12" ht="12.75">
      <c r="A33" s="10" t="s">
        <v>218</v>
      </c>
      <c r="B33" s="59"/>
      <c r="C33" s="59">
        <v>0.17</v>
      </c>
      <c r="D33" s="34">
        <v>0</v>
      </c>
      <c r="E33" s="279">
        <v>0</v>
      </c>
      <c r="F33" s="222">
        <f t="shared" si="6"/>
        <v>0</v>
      </c>
      <c r="G33" s="71"/>
      <c r="H33" s="51">
        <v>0</v>
      </c>
      <c r="I33" s="71"/>
      <c r="J33" s="51"/>
      <c r="K33" s="59"/>
      <c r="L33" s="49"/>
    </row>
    <row r="34" spans="1:12" ht="12.75">
      <c r="A34" s="89" t="s">
        <v>9</v>
      </c>
      <c r="B34" s="90">
        <f aca="true" t="shared" si="7" ref="B34:K34">B35+B36+B37+B38+B39+B40+B41+B42+B43+B44+B45+B46+B47</f>
        <v>222.92000000000002</v>
      </c>
      <c r="C34" s="90">
        <f t="shared" si="7"/>
        <v>198.65</v>
      </c>
      <c r="D34" s="90">
        <f t="shared" si="7"/>
        <v>226.60999999999999</v>
      </c>
      <c r="E34" s="90">
        <f t="shared" si="7"/>
        <v>242.67</v>
      </c>
      <c r="F34" s="90">
        <f t="shared" si="7"/>
        <v>484.20000000000005</v>
      </c>
      <c r="G34" s="90">
        <f t="shared" si="7"/>
        <v>0</v>
      </c>
      <c r="H34" s="90">
        <f t="shared" si="7"/>
        <v>484.20000000000005</v>
      </c>
      <c r="I34" s="90">
        <f t="shared" si="7"/>
        <v>0</v>
      </c>
      <c r="J34" s="90">
        <f t="shared" si="7"/>
        <v>0</v>
      </c>
      <c r="K34" s="90">
        <f t="shared" si="7"/>
        <v>0</v>
      </c>
      <c r="L34" s="106"/>
    </row>
    <row r="35" spans="1:12" ht="12.75">
      <c r="A35" s="10" t="s">
        <v>10</v>
      </c>
      <c r="B35" s="59">
        <v>23.72</v>
      </c>
      <c r="C35" s="59">
        <v>24.92</v>
      </c>
      <c r="D35" s="34">
        <v>24</v>
      </c>
      <c r="E35" s="279">
        <v>24</v>
      </c>
      <c r="F35" s="222">
        <f>G35+H35+I35+J35+K35</f>
        <v>24</v>
      </c>
      <c r="G35" s="71"/>
      <c r="H35" s="51">
        <v>24</v>
      </c>
      <c r="I35" s="71"/>
      <c r="J35" s="51"/>
      <c r="K35" s="59"/>
      <c r="L35" s="49"/>
    </row>
    <row r="36" spans="1:12" ht="12.75">
      <c r="A36" s="10" t="s">
        <v>287</v>
      </c>
      <c r="B36" s="59">
        <v>94</v>
      </c>
      <c r="C36" s="59">
        <v>79.96</v>
      </c>
      <c r="D36" s="34">
        <v>94</v>
      </c>
      <c r="E36" s="279">
        <v>94</v>
      </c>
      <c r="F36" s="222">
        <f aca="true" t="shared" si="8" ref="F36:F47">G36+H36+I36+J36+K36</f>
        <v>94</v>
      </c>
      <c r="G36" s="71"/>
      <c r="H36" s="51">
        <v>94</v>
      </c>
      <c r="I36" s="71"/>
      <c r="J36" s="51"/>
      <c r="K36" s="59"/>
      <c r="L36" s="49"/>
    </row>
    <row r="37" spans="1:12" ht="12.75">
      <c r="A37" s="10" t="s">
        <v>219</v>
      </c>
      <c r="B37" s="59">
        <v>0.44</v>
      </c>
      <c r="C37" s="59">
        <v>2.3</v>
      </c>
      <c r="D37" s="34">
        <v>0</v>
      </c>
      <c r="E37" s="279">
        <v>0</v>
      </c>
      <c r="F37" s="222">
        <f t="shared" si="8"/>
        <v>0</v>
      </c>
      <c r="G37" s="71"/>
      <c r="H37" s="51"/>
      <c r="I37" s="71"/>
      <c r="J37" s="51"/>
      <c r="K37" s="59"/>
      <c r="L37" s="49"/>
    </row>
    <row r="38" spans="1:12" ht="12.75">
      <c r="A38" s="10" t="s">
        <v>11</v>
      </c>
      <c r="B38" s="59">
        <v>11.65</v>
      </c>
      <c r="C38" s="59">
        <v>7.55</v>
      </c>
      <c r="D38" s="34">
        <v>10</v>
      </c>
      <c r="E38" s="279">
        <v>10</v>
      </c>
      <c r="F38" s="222">
        <f t="shared" si="8"/>
        <v>10</v>
      </c>
      <c r="G38" s="71"/>
      <c r="H38" s="51">
        <v>10</v>
      </c>
      <c r="I38" s="71"/>
      <c r="J38" s="51"/>
      <c r="K38" s="59"/>
      <c r="L38" s="49"/>
    </row>
    <row r="39" spans="1:12" ht="12.75">
      <c r="A39" s="10" t="s">
        <v>145</v>
      </c>
      <c r="B39" s="59">
        <v>0.3</v>
      </c>
      <c r="C39" s="59">
        <v>0.52</v>
      </c>
      <c r="D39" s="34">
        <v>1.2</v>
      </c>
      <c r="E39" s="279">
        <v>1.2</v>
      </c>
      <c r="F39" s="222">
        <f t="shared" si="8"/>
        <v>0</v>
      </c>
      <c r="G39" s="71"/>
      <c r="H39" s="117">
        <v>0</v>
      </c>
      <c r="I39" s="25"/>
      <c r="J39" s="51"/>
      <c r="K39" s="59"/>
      <c r="L39" s="49"/>
    </row>
    <row r="40" spans="1:12" ht="12.75">
      <c r="A40" s="10" t="s">
        <v>214</v>
      </c>
      <c r="B40" s="59">
        <v>19.97</v>
      </c>
      <c r="C40" s="59">
        <v>20.57</v>
      </c>
      <c r="D40" s="34">
        <v>21</v>
      </c>
      <c r="E40" s="279">
        <v>31</v>
      </c>
      <c r="F40" s="222">
        <f t="shared" si="8"/>
        <v>32.1</v>
      </c>
      <c r="G40" s="71"/>
      <c r="H40" s="51">
        <v>32.1</v>
      </c>
      <c r="I40" s="71"/>
      <c r="J40" s="51"/>
      <c r="K40" s="59"/>
      <c r="L40" s="49"/>
    </row>
    <row r="41" spans="1:12" ht="12.75">
      <c r="A41" s="10" t="s">
        <v>135</v>
      </c>
      <c r="B41" s="59">
        <v>29.27</v>
      </c>
      <c r="C41" s="59">
        <v>15.86</v>
      </c>
      <c r="D41" s="34">
        <v>0</v>
      </c>
      <c r="E41" s="279">
        <v>0</v>
      </c>
      <c r="F41" s="222">
        <f t="shared" si="8"/>
        <v>0</v>
      </c>
      <c r="G41" s="71"/>
      <c r="H41" s="113">
        <v>0</v>
      </c>
      <c r="I41" s="74"/>
      <c r="J41" s="113"/>
      <c r="K41" s="59"/>
      <c r="L41" s="49"/>
    </row>
    <row r="42" spans="1:12" ht="12.75">
      <c r="A42" s="10" t="s">
        <v>136</v>
      </c>
      <c r="B42" s="59">
        <v>13.88</v>
      </c>
      <c r="C42" s="59">
        <v>13.17</v>
      </c>
      <c r="D42" s="34">
        <v>13.8</v>
      </c>
      <c r="E42" s="279">
        <v>16.86</v>
      </c>
      <c r="F42" s="222">
        <f t="shared" si="8"/>
        <v>13.8</v>
      </c>
      <c r="G42" s="71"/>
      <c r="H42" s="51">
        <v>13.8</v>
      </c>
      <c r="I42" s="71"/>
      <c r="J42" s="51"/>
      <c r="K42" s="59"/>
      <c r="L42" s="49"/>
    </row>
    <row r="43" spans="1:12" ht="12.75">
      <c r="A43" s="10" t="s">
        <v>137</v>
      </c>
      <c r="B43" s="59">
        <v>1.2</v>
      </c>
      <c r="C43" s="59">
        <v>1.05</v>
      </c>
      <c r="D43" s="34">
        <v>1.45</v>
      </c>
      <c r="E43" s="279">
        <v>1.45</v>
      </c>
      <c r="F43" s="222">
        <f t="shared" si="8"/>
        <v>1.2</v>
      </c>
      <c r="G43" s="71"/>
      <c r="H43" s="51">
        <v>1.2</v>
      </c>
      <c r="I43" s="71"/>
      <c r="J43" s="51"/>
      <c r="K43" s="59"/>
      <c r="L43" s="49"/>
    </row>
    <row r="44" spans="1:12" ht="12.75">
      <c r="A44" s="10" t="s">
        <v>284</v>
      </c>
      <c r="B44" s="59">
        <v>0</v>
      </c>
      <c r="C44" s="59">
        <v>0</v>
      </c>
      <c r="D44" s="34">
        <v>0</v>
      </c>
      <c r="E44" s="279">
        <v>0</v>
      </c>
      <c r="F44" s="222">
        <f t="shared" si="8"/>
        <v>270</v>
      </c>
      <c r="G44" s="71"/>
      <c r="H44" s="51">
        <v>270</v>
      </c>
      <c r="I44" s="71"/>
      <c r="J44" s="51"/>
      <c r="K44" s="59"/>
      <c r="L44" s="49"/>
    </row>
    <row r="45" spans="1:12" ht="12.75">
      <c r="A45" s="10" t="s">
        <v>146</v>
      </c>
      <c r="B45" s="59">
        <v>0</v>
      </c>
      <c r="C45" s="59">
        <v>0.22</v>
      </c>
      <c r="D45" s="34">
        <v>0.21</v>
      </c>
      <c r="E45" s="279">
        <v>0.21</v>
      </c>
      <c r="F45" s="222">
        <f t="shared" si="8"/>
        <v>0</v>
      </c>
      <c r="G45" s="71"/>
      <c r="H45" s="51">
        <v>0</v>
      </c>
      <c r="I45" s="71"/>
      <c r="J45" s="51"/>
      <c r="K45" s="59"/>
      <c r="L45" s="49"/>
    </row>
    <row r="46" spans="1:12" ht="12.75">
      <c r="A46" s="10" t="s">
        <v>12</v>
      </c>
      <c r="B46" s="59">
        <v>18.53</v>
      </c>
      <c r="C46" s="59">
        <v>20.18</v>
      </c>
      <c r="D46" s="34">
        <v>49.5</v>
      </c>
      <c r="E46" s="279">
        <v>49.5</v>
      </c>
      <c r="F46" s="222">
        <f t="shared" si="8"/>
        <v>26.5</v>
      </c>
      <c r="G46" s="71"/>
      <c r="H46" s="113">
        <v>26.5</v>
      </c>
      <c r="I46" s="71"/>
      <c r="J46" s="51"/>
      <c r="K46" s="59"/>
      <c r="L46" s="49"/>
    </row>
    <row r="47" spans="1:12" ht="12.75">
      <c r="A47" s="10" t="s">
        <v>13</v>
      </c>
      <c r="B47" s="59">
        <v>9.96</v>
      </c>
      <c r="C47" s="59">
        <v>12.35</v>
      </c>
      <c r="D47" s="34">
        <v>11.45</v>
      </c>
      <c r="E47" s="279">
        <v>14.45</v>
      </c>
      <c r="F47" s="222">
        <f t="shared" si="8"/>
        <v>12.6</v>
      </c>
      <c r="G47" s="71"/>
      <c r="H47" s="51">
        <v>12.6</v>
      </c>
      <c r="I47" s="71"/>
      <c r="J47" s="51"/>
      <c r="K47" s="59"/>
      <c r="L47" s="49"/>
    </row>
    <row r="48" spans="1:12" ht="12.75">
      <c r="A48" s="89" t="s">
        <v>14</v>
      </c>
      <c r="B48" s="90">
        <f>B49+B50</f>
        <v>1604.85</v>
      </c>
      <c r="C48" s="90">
        <f>C49+C50</f>
        <v>178.99</v>
      </c>
      <c r="D48" s="90">
        <f>D49+D50</f>
        <v>563.65</v>
      </c>
      <c r="E48" s="90">
        <f>E49+E50</f>
        <v>372.65000000000003</v>
      </c>
      <c r="F48" s="222">
        <f aca="true" t="shared" si="9" ref="F48:K48">F49+F50</f>
        <v>495.83</v>
      </c>
      <c r="G48" s="99">
        <f t="shared" si="9"/>
        <v>0</v>
      </c>
      <c r="H48" s="118">
        <f t="shared" si="9"/>
        <v>0</v>
      </c>
      <c r="I48" s="99">
        <f t="shared" si="9"/>
        <v>0</v>
      </c>
      <c r="J48" s="118">
        <f t="shared" si="9"/>
        <v>495.83</v>
      </c>
      <c r="K48" s="104">
        <f t="shared" si="9"/>
        <v>0</v>
      </c>
      <c r="L48" s="106"/>
    </row>
    <row r="49" spans="1:12" ht="12.75">
      <c r="A49" s="13" t="s">
        <v>248</v>
      </c>
      <c r="B49" s="61">
        <v>8.11</v>
      </c>
      <c r="C49" s="61">
        <v>8.43</v>
      </c>
      <c r="D49" s="34">
        <v>12.35</v>
      </c>
      <c r="E49" s="279">
        <v>12.35</v>
      </c>
      <c r="F49" s="223">
        <f>G49+H49+I49+J49+K49</f>
        <v>3</v>
      </c>
      <c r="G49" s="71"/>
      <c r="H49" s="119"/>
      <c r="I49" s="24"/>
      <c r="J49" s="117">
        <v>3</v>
      </c>
      <c r="K49" s="59"/>
      <c r="L49" s="49"/>
    </row>
    <row r="50" spans="1:12" ht="12.75">
      <c r="A50" s="10" t="s">
        <v>15</v>
      </c>
      <c r="B50" s="59">
        <v>1596.74</v>
      </c>
      <c r="C50" s="59">
        <v>170.56</v>
      </c>
      <c r="D50" s="34">
        <v>551.3</v>
      </c>
      <c r="E50" s="279">
        <v>360.3</v>
      </c>
      <c r="F50" s="223">
        <f>G50+H50+I50+J50+K50</f>
        <v>492.83</v>
      </c>
      <c r="G50" s="71"/>
      <c r="H50" s="119"/>
      <c r="I50" s="24"/>
      <c r="J50" s="117">
        <v>492.83</v>
      </c>
      <c r="K50" s="59"/>
      <c r="L50" s="49"/>
    </row>
    <row r="51" spans="1:12" ht="12.75">
      <c r="A51" s="89" t="s">
        <v>16</v>
      </c>
      <c r="B51" s="90">
        <f>B52+B53</f>
        <v>2.03</v>
      </c>
      <c r="C51" s="90">
        <f>C52+C53</f>
        <v>1.82</v>
      </c>
      <c r="D51" s="90">
        <f>D52+D53</f>
        <v>1.66</v>
      </c>
      <c r="E51" s="90">
        <f>E52+E53</f>
        <v>1.66</v>
      </c>
      <c r="F51" s="222">
        <f>F52+F53</f>
        <v>1.66</v>
      </c>
      <c r="G51" s="84"/>
      <c r="H51" s="86">
        <f>H52+H53</f>
        <v>1.66</v>
      </c>
      <c r="I51" s="84"/>
      <c r="J51" s="86"/>
      <c r="K51" s="90"/>
      <c r="L51" s="106"/>
    </row>
    <row r="52" spans="1:12" ht="12.75">
      <c r="A52" s="10" t="s">
        <v>17</v>
      </c>
      <c r="B52" s="59">
        <v>2.03</v>
      </c>
      <c r="C52" s="59">
        <v>1.82</v>
      </c>
      <c r="D52" s="34">
        <v>1.66</v>
      </c>
      <c r="E52" s="279">
        <v>1.66</v>
      </c>
      <c r="F52" s="222">
        <f>G52+H52+I52+J52+K52</f>
        <v>1.66</v>
      </c>
      <c r="G52" s="71"/>
      <c r="H52" s="51">
        <v>1.66</v>
      </c>
      <c r="I52" s="71"/>
      <c r="J52" s="51"/>
      <c r="K52" s="59"/>
      <c r="L52" s="49"/>
    </row>
    <row r="53" spans="1:12" ht="12.75">
      <c r="A53" s="10" t="s">
        <v>171</v>
      </c>
      <c r="B53" s="59">
        <v>0</v>
      </c>
      <c r="C53" s="59">
        <v>0</v>
      </c>
      <c r="D53" s="34">
        <v>0</v>
      </c>
      <c r="E53" s="279">
        <v>0</v>
      </c>
      <c r="F53" s="222">
        <f>G53+H53+I53+J53+K53</f>
        <v>0</v>
      </c>
      <c r="G53" s="71"/>
      <c r="H53" s="119">
        <v>0</v>
      </c>
      <c r="I53" s="24"/>
      <c r="J53" s="51"/>
      <c r="K53" s="59"/>
      <c r="L53" s="49"/>
    </row>
    <row r="54" spans="1:12" ht="12.75">
      <c r="A54" s="89" t="s">
        <v>18</v>
      </c>
      <c r="B54" s="90">
        <f>B56+B57+B58+B59+B60</f>
        <v>349.78999999999996</v>
      </c>
      <c r="C54" s="90">
        <f>C55+C56+C57+C58+C60</f>
        <v>210.25</v>
      </c>
      <c r="D54" s="90">
        <f>D55+D56+D57+D58+D60</f>
        <v>170.26</v>
      </c>
      <c r="E54" s="90">
        <f>E55+E56+E57+E58+E60</f>
        <v>176.26</v>
      </c>
      <c r="F54" s="222">
        <f>F55+F56+F57+F58+F59+F60</f>
        <v>178.5</v>
      </c>
      <c r="G54" s="84">
        <f>G56+G57+G58+G60</f>
        <v>0</v>
      </c>
      <c r="H54" s="86">
        <f>H56+H57+H58+H60</f>
        <v>178.5</v>
      </c>
      <c r="I54" s="84">
        <f>I56+I57+I58+I60</f>
        <v>0</v>
      </c>
      <c r="J54" s="86">
        <f>J56+J57+J58+J60</f>
        <v>0</v>
      </c>
      <c r="K54" s="90">
        <f>K56+K57+K58+K60</f>
        <v>0</v>
      </c>
      <c r="L54" s="106"/>
    </row>
    <row r="55" spans="1:12" ht="12.75">
      <c r="A55" s="149" t="s">
        <v>220</v>
      </c>
      <c r="B55" s="150"/>
      <c r="C55" s="150">
        <v>3.61</v>
      </c>
      <c r="D55" s="194">
        <v>0</v>
      </c>
      <c r="E55" s="279">
        <v>6</v>
      </c>
      <c r="F55" s="222">
        <f aca="true" t="shared" si="10" ref="F55:F61">G55+H55+I55+J55+K55</f>
        <v>0</v>
      </c>
      <c r="G55" s="151"/>
      <c r="H55" s="152">
        <v>0</v>
      </c>
      <c r="I55" s="151"/>
      <c r="J55" s="152"/>
      <c r="K55" s="150"/>
      <c r="L55" s="106"/>
    </row>
    <row r="56" spans="1:12" ht="12.75">
      <c r="A56" s="10" t="s">
        <v>81</v>
      </c>
      <c r="B56" s="59">
        <v>34.66</v>
      </c>
      <c r="C56" s="59">
        <v>48.47</v>
      </c>
      <c r="D56" s="34">
        <v>50</v>
      </c>
      <c r="E56" s="279">
        <v>50</v>
      </c>
      <c r="F56" s="222">
        <f t="shared" si="10"/>
        <v>70</v>
      </c>
      <c r="G56" s="71"/>
      <c r="H56" s="51">
        <v>70</v>
      </c>
      <c r="I56" s="71"/>
      <c r="J56" s="51"/>
      <c r="K56" s="59"/>
      <c r="L56" s="49"/>
    </row>
    <row r="57" spans="1:12" ht="12.75">
      <c r="A57" s="10" t="s">
        <v>19</v>
      </c>
      <c r="B57" s="59">
        <v>308.38</v>
      </c>
      <c r="C57" s="59">
        <v>34.11</v>
      </c>
      <c r="D57" s="34">
        <v>110.26</v>
      </c>
      <c r="E57" s="279">
        <v>110.26</v>
      </c>
      <c r="F57" s="222">
        <f t="shared" si="10"/>
        <v>98.5</v>
      </c>
      <c r="G57" s="71"/>
      <c r="H57" s="117">
        <v>98.5</v>
      </c>
      <c r="I57" s="71"/>
      <c r="J57" s="51"/>
      <c r="K57" s="59"/>
      <c r="L57" s="49"/>
    </row>
    <row r="58" spans="1:12" ht="12.75">
      <c r="A58" s="10" t="s">
        <v>202</v>
      </c>
      <c r="B58" s="154">
        <v>0</v>
      </c>
      <c r="C58" s="59">
        <v>112.56</v>
      </c>
      <c r="D58" s="45">
        <v>0</v>
      </c>
      <c r="E58" s="280">
        <v>0</v>
      </c>
      <c r="F58" s="222">
        <f t="shared" si="10"/>
        <v>0</v>
      </c>
      <c r="G58" s="71"/>
      <c r="H58" s="51">
        <v>0</v>
      </c>
      <c r="I58" s="71"/>
      <c r="J58" s="51"/>
      <c r="K58" s="59"/>
      <c r="L58" s="49"/>
    </row>
    <row r="59" spans="1:12" ht="12.75">
      <c r="A59" s="12" t="s">
        <v>221</v>
      </c>
      <c r="B59" s="153">
        <v>0.02</v>
      </c>
      <c r="C59" s="62"/>
      <c r="D59" s="45">
        <v>0</v>
      </c>
      <c r="E59" s="280">
        <v>0</v>
      </c>
      <c r="F59" s="222">
        <f t="shared" si="10"/>
        <v>0</v>
      </c>
      <c r="G59" s="75"/>
      <c r="H59" s="55">
        <v>0</v>
      </c>
      <c r="I59" s="75"/>
      <c r="J59" s="55"/>
      <c r="K59" s="62"/>
      <c r="L59" s="49"/>
    </row>
    <row r="60" spans="1:12" ht="13.5" thickBot="1">
      <c r="A60" s="12" t="s">
        <v>147</v>
      </c>
      <c r="B60" s="62">
        <v>6.73</v>
      </c>
      <c r="C60" s="62">
        <v>11.5</v>
      </c>
      <c r="D60" s="58">
        <v>10</v>
      </c>
      <c r="E60" s="281">
        <v>10</v>
      </c>
      <c r="F60" s="222">
        <f t="shared" si="10"/>
        <v>10</v>
      </c>
      <c r="G60" s="75"/>
      <c r="H60" s="55">
        <v>10</v>
      </c>
      <c r="I60" s="75"/>
      <c r="J60" s="55"/>
      <c r="K60" s="62"/>
      <c r="L60" s="49"/>
    </row>
    <row r="61" spans="1:12" ht="13.5" thickBot="1">
      <c r="A61" s="6" t="s">
        <v>33</v>
      </c>
      <c r="B61" s="18">
        <v>398.2</v>
      </c>
      <c r="C61" s="18">
        <v>334.94</v>
      </c>
      <c r="D61" s="7">
        <v>212.4</v>
      </c>
      <c r="E61" s="7">
        <v>212.4</v>
      </c>
      <c r="F61" s="167">
        <f t="shared" si="10"/>
        <v>301.7</v>
      </c>
      <c r="G61" s="69">
        <v>40</v>
      </c>
      <c r="H61" s="120">
        <v>261.7</v>
      </c>
      <c r="I61" s="146">
        <v>0</v>
      </c>
      <c r="J61" s="147">
        <v>0</v>
      </c>
      <c r="K61" s="18"/>
      <c r="L61" s="106"/>
    </row>
    <row r="62" spans="1:12" ht="13.5" thickBot="1">
      <c r="A62" s="288" t="s">
        <v>20</v>
      </c>
      <c r="B62" s="289">
        <f>B4+B24+B61</f>
        <v>8476.54</v>
      </c>
      <c r="C62" s="289">
        <f>C4+C24+C61</f>
        <v>7967.219999999999</v>
      </c>
      <c r="D62" s="289">
        <f>D4+D24+D61</f>
        <v>8359.45</v>
      </c>
      <c r="E62" s="289">
        <f>E4+E24+E61</f>
        <v>8190.51</v>
      </c>
      <c r="F62" s="289">
        <f aca="true" t="shared" si="11" ref="F62:K62">F4+F24+F61</f>
        <v>8367.69</v>
      </c>
      <c r="G62" s="292">
        <f t="shared" si="11"/>
        <v>40</v>
      </c>
      <c r="H62" s="293">
        <f t="shared" si="11"/>
        <v>7831.86</v>
      </c>
      <c r="I62" s="292">
        <f t="shared" si="11"/>
        <v>0</v>
      </c>
      <c r="J62" s="293">
        <f t="shared" si="11"/>
        <v>495.83</v>
      </c>
      <c r="K62" s="289">
        <f t="shared" si="11"/>
        <v>0</v>
      </c>
      <c r="L62" s="105"/>
    </row>
    <row r="63" spans="1:12" ht="12.75">
      <c r="A63" s="19"/>
      <c r="B63" s="31"/>
      <c r="C63" s="31"/>
      <c r="D63" s="30"/>
      <c r="E63" s="30"/>
      <c r="F63" s="273"/>
      <c r="G63" s="31"/>
      <c r="H63" s="31"/>
      <c r="I63" s="31"/>
      <c r="J63" s="31"/>
      <c r="K63" s="31"/>
      <c r="L63" s="49"/>
    </row>
    <row r="64" spans="1:12" ht="13.5" thickBot="1">
      <c r="A64" s="20"/>
      <c r="B64" s="31"/>
      <c r="C64" s="31"/>
      <c r="D64" s="30"/>
      <c r="E64" s="30"/>
      <c r="F64" s="273"/>
      <c r="G64" s="32"/>
      <c r="H64" s="32"/>
      <c r="I64" s="32"/>
      <c r="J64" s="32"/>
      <c r="K64" s="32"/>
      <c r="L64" s="49"/>
    </row>
    <row r="65" spans="1:12" ht="13.5" thickBot="1">
      <c r="A65" s="288" t="s">
        <v>21</v>
      </c>
      <c r="B65" s="289">
        <f>B66+B103</f>
        <v>8373.82</v>
      </c>
      <c r="C65" s="294">
        <f>C66+C103</f>
        <v>6168.870000000001</v>
      </c>
      <c r="D65" s="289">
        <f>D66+D103</f>
        <v>7016.56</v>
      </c>
      <c r="E65" s="294">
        <f>E66+E103</f>
        <v>5490.370000000001</v>
      </c>
      <c r="F65" s="289">
        <f aca="true" t="shared" si="12" ref="F65:K65">F66+F103</f>
        <v>5680.26</v>
      </c>
      <c r="G65" s="295">
        <f t="shared" si="12"/>
        <v>4755.96</v>
      </c>
      <c r="H65" s="296">
        <f t="shared" si="12"/>
        <v>0</v>
      </c>
      <c r="I65" s="292">
        <f t="shared" si="12"/>
        <v>924.3000000000001</v>
      </c>
      <c r="J65" s="293">
        <f t="shared" si="12"/>
        <v>0</v>
      </c>
      <c r="K65" s="291">
        <f t="shared" si="12"/>
        <v>0</v>
      </c>
      <c r="L65" s="105"/>
    </row>
    <row r="66" spans="1:12" ht="12.75">
      <c r="A66" s="87" t="s">
        <v>22</v>
      </c>
      <c r="B66" s="88">
        <f>B67+B68+B69+B70+B71+B72+B73+B74+B75+B76+B77+B78+B79+B80+B81+B82+B83+B84+B85+B86+B87+B88+B89+B90+B91+B92+B93+B94+B95+B96+B97+B98+B99+B100+B101+B102</f>
        <v>4814.790000000001</v>
      </c>
      <c r="C66" s="208">
        <f>C67+C68+C69+C70+C71+C72+C73+C74+C75+C76+C77+C78+C79+C80+C81+C82+C83+C84+C85+C86+C87+C88+C89+C90+C91+C92+C93+C94+C95+C96+C97+C98+C99+C100+C101+C102</f>
        <v>4629.8</v>
      </c>
      <c r="D66" s="103">
        <f>D67+D68+D69+D70+D71+D72+D73+D74+D75+D76+D77+D78+D79+D80+D81+D82+D83+D84+D85+D86+D87+D88+D89+D90+D91+D92+D93+D94+D95+D96+D97+D98+D99+D100+D101+D102</f>
        <v>4294.92</v>
      </c>
      <c r="E66" s="210">
        <f>E67+E68+E69+E70+E71+E72+E73+E74+E75+E76+E77+E78+E79+E80+E81+E82+E83+E84+E85+E86+E87+E88+E89+E90+E91+E92+E93+E94+E95+E96+E97+E98+E99+E100+E101+E102</f>
        <v>4368.900000000001</v>
      </c>
      <c r="F66" s="225">
        <f aca="true" t="shared" si="13" ref="F66:K66">F67+F68+F69+F70+F71+F72+F73+F74+F75+F76+F77+F78+F79+F80+F81+F82+F83+F84+F85+F86+F87+F88+F89+F90+F91+F92+F93+F94+F95+F96+F97+F102</f>
        <v>4755.96</v>
      </c>
      <c r="G66" s="92">
        <f t="shared" si="13"/>
        <v>4755.96</v>
      </c>
      <c r="H66" s="85">
        <f t="shared" si="13"/>
        <v>0</v>
      </c>
      <c r="I66" s="116">
        <f t="shared" si="13"/>
        <v>0</v>
      </c>
      <c r="J66" s="82">
        <f t="shared" si="13"/>
        <v>0</v>
      </c>
      <c r="K66" s="209">
        <f t="shared" si="13"/>
        <v>0</v>
      </c>
      <c r="L66" s="142"/>
    </row>
    <row r="67" spans="1:12" ht="12.75">
      <c r="A67" s="10" t="s">
        <v>199</v>
      </c>
      <c r="B67" s="59">
        <v>2</v>
      </c>
      <c r="C67" s="65">
        <v>5</v>
      </c>
      <c r="D67" s="66">
        <v>0</v>
      </c>
      <c r="E67" s="282">
        <v>4.5</v>
      </c>
      <c r="F67" s="226">
        <f>G67+H67+I67+J67+K67</f>
        <v>0</v>
      </c>
      <c r="G67" s="204">
        <v>0</v>
      </c>
      <c r="H67" s="40"/>
      <c r="I67" s="73"/>
      <c r="J67" s="51"/>
      <c r="K67" s="197"/>
      <c r="L67" s="143"/>
    </row>
    <row r="68" spans="1:12" ht="12.75">
      <c r="A68" s="10" t="s">
        <v>215</v>
      </c>
      <c r="B68" s="59">
        <v>0</v>
      </c>
      <c r="C68" s="65">
        <v>0.66</v>
      </c>
      <c r="D68" s="66">
        <v>0</v>
      </c>
      <c r="E68" s="282">
        <v>0</v>
      </c>
      <c r="F68" s="226">
        <f aca="true" t="shared" si="14" ref="F68:F102">G68+H68+I68+J68+K68</f>
        <v>0</v>
      </c>
      <c r="G68" s="204">
        <v>0</v>
      </c>
      <c r="H68" s="40"/>
      <c r="I68" s="73"/>
      <c r="J68" s="51"/>
      <c r="K68" s="197"/>
      <c r="L68" s="143"/>
    </row>
    <row r="69" spans="1:12" ht="12.75">
      <c r="A69" s="10" t="s">
        <v>223</v>
      </c>
      <c r="B69" s="59">
        <v>3</v>
      </c>
      <c r="C69" s="65"/>
      <c r="D69" s="66">
        <v>0</v>
      </c>
      <c r="E69" s="282">
        <v>0</v>
      </c>
      <c r="F69" s="226">
        <f t="shared" si="14"/>
        <v>0</v>
      </c>
      <c r="G69" s="204">
        <v>0</v>
      </c>
      <c r="H69" s="40"/>
      <c r="I69" s="73"/>
      <c r="J69" s="51"/>
      <c r="K69" s="197"/>
      <c r="L69" s="143"/>
    </row>
    <row r="70" spans="1:12" ht="12.75">
      <c r="A70" s="10" t="s">
        <v>222</v>
      </c>
      <c r="B70" s="59">
        <v>1.98</v>
      </c>
      <c r="C70" s="65"/>
      <c r="D70" s="66">
        <v>0</v>
      </c>
      <c r="E70" s="282">
        <v>0</v>
      </c>
      <c r="F70" s="226">
        <f t="shared" si="14"/>
        <v>0</v>
      </c>
      <c r="G70" s="204">
        <v>0</v>
      </c>
      <c r="H70" s="40"/>
      <c r="I70" s="73"/>
      <c r="J70" s="51"/>
      <c r="K70" s="197"/>
      <c r="L70" s="143"/>
    </row>
    <row r="71" spans="1:12" ht="12.75">
      <c r="A71" s="10" t="s">
        <v>200</v>
      </c>
      <c r="B71" s="59">
        <v>0</v>
      </c>
      <c r="C71" s="65">
        <v>23.5</v>
      </c>
      <c r="D71" s="66">
        <f>G71+H71+I71+J71+K71</f>
        <v>0</v>
      </c>
      <c r="E71" s="282">
        <f>H71+I71+J71+K71+L71</f>
        <v>0</v>
      </c>
      <c r="F71" s="226">
        <f t="shared" si="14"/>
        <v>0</v>
      </c>
      <c r="G71" s="29">
        <v>0</v>
      </c>
      <c r="H71" s="40"/>
      <c r="I71" s="25"/>
      <c r="J71" s="51"/>
      <c r="K71" s="197"/>
      <c r="L71" s="143"/>
    </row>
    <row r="72" spans="1:12" ht="12.75">
      <c r="A72" s="10" t="s">
        <v>183</v>
      </c>
      <c r="B72" s="59">
        <v>0</v>
      </c>
      <c r="C72" s="65">
        <v>0</v>
      </c>
      <c r="D72" s="66">
        <v>20.12</v>
      </c>
      <c r="E72" s="282">
        <v>20.12</v>
      </c>
      <c r="F72" s="226">
        <f t="shared" si="14"/>
        <v>0</v>
      </c>
      <c r="G72" s="107">
        <v>0</v>
      </c>
      <c r="H72" s="101"/>
      <c r="I72" s="24"/>
      <c r="J72" s="51"/>
      <c r="K72" s="197"/>
      <c r="L72" s="49"/>
    </row>
    <row r="73" spans="1:12" ht="12.75">
      <c r="A73" s="10" t="s">
        <v>23</v>
      </c>
      <c r="B73" s="59">
        <v>4.59</v>
      </c>
      <c r="C73" s="65">
        <v>4.6</v>
      </c>
      <c r="D73" s="66">
        <v>4.59</v>
      </c>
      <c r="E73" s="282">
        <v>4.59</v>
      </c>
      <c r="F73" s="226">
        <f t="shared" si="14"/>
        <v>4.36</v>
      </c>
      <c r="G73" s="29">
        <v>4.36</v>
      </c>
      <c r="H73" s="40"/>
      <c r="I73" s="71"/>
      <c r="J73" s="51"/>
      <c r="K73" s="197"/>
      <c r="L73" s="49"/>
    </row>
    <row r="74" spans="1:12" ht="12.75">
      <c r="A74" s="10" t="s">
        <v>184</v>
      </c>
      <c r="B74" s="59">
        <v>0</v>
      </c>
      <c r="C74" s="65">
        <v>0</v>
      </c>
      <c r="D74" s="66">
        <v>12.42</v>
      </c>
      <c r="E74" s="282">
        <v>12.42</v>
      </c>
      <c r="F74" s="226">
        <f t="shared" si="14"/>
        <v>0</v>
      </c>
      <c r="G74" s="29">
        <v>0</v>
      </c>
      <c r="H74" s="40"/>
      <c r="I74" s="71"/>
      <c r="J74" s="51"/>
      <c r="K74" s="197"/>
      <c r="L74" s="49"/>
    </row>
    <row r="75" spans="1:12" ht="12.75">
      <c r="A75" s="10" t="s">
        <v>106</v>
      </c>
      <c r="B75" s="59">
        <v>25.47</v>
      </c>
      <c r="C75" s="65">
        <v>7.79</v>
      </c>
      <c r="D75" s="66">
        <v>0</v>
      </c>
      <c r="E75" s="282">
        <v>0</v>
      </c>
      <c r="F75" s="226">
        <f t="shared" si="14"/>
        <v>35</v>
      </c>
      <c r="G75" s="29">
        <v>35</v>
      </c>
      <c r="H75" s="40"/>
      <c r="I75" s="71"/>
      <c r="J75" s="51"/>
      <c r="K75" s="197"/>
      <c r="L75" s="49"/>
    </row>
    <row r="76" spans="1:12" ht="12.75">
      <c r="A76" s="10" t="s">
        <v>24</v>
      </c>
      <c r="B76" s="59">
        <v>7.71</v>
      </c>
      <c r="C76" s="65">
        <v>7.74</v>
      </c>
      <c r="D76" s="66">
        <v>7.71</v>
      </c>
      <c r="E76" s="282">
        <v>7.71</v>
      </c>
      <c r="F76" s="226">
        <f t="shared" si="14"/>
        <v>7.71</v>
      </c>
      <c r="G76" s="29">
        <v>7.71</v>
      </c>
      <c r="H76" s="40"/>
      <c r="I76" s="71"/>
      <c r="J76" s="51"/>
      <c r="K76" s="197"/>
      <c r="L76" s="49"/>
    </row>
    <row r="77" spans="1:12" ht="12.75">
      <c r="A77" s="10" t="s">
        <v>173</v>
      </c>
      <c r="B77" s="59">
        <v>0</v>
      </c>
      <c r="C77" s="65">
        <v>0</v>
      </c>
      <c r="D77" s="66">
        <f>G77+H77+I77+J77+K77</f>
        <v>0</v>
      </c>
      <c r="E77" s="282">
        <f>H77+I77+J77+K77+L77</f>
        <v>0</v>
      </c>
      <c r="F77" s="226">
        <f t="shared" si="14"/>
        <v>0</v>
      </c>
      <c r="G77" s="107">
        <v>0</v>
      </c>
      <c r="H77" s="211"/>
      <c r="I77" s="71"/>
      <c r="J77" s="51"/>
      <c r="K77" s="197"/>
      <c r="L77" s="49"/>
    </row>
    <row r="78" spans="1:12" ht="12.75">
      <c r="A78" s="10" t="s">
        <v>250</v>
      </c>
      <c r="B78" s="59"/>
      <c r="C78" s="65"/>
      <c r="D78" s="66"/>
      <c r="E78" s="282"/>
      <c r="F78" s="226">
        <f t="shared" si="14"/>
        <v>11.55</v>
      </c>
      <c r="G78" s="107">
        <v>11.55</v>
      </c>
      <c r="H78" s="101"/>
      <c r="I78" s="71"/>
      <c r="J78" s="51"/>
      <c r="K78" s="197"/>
      <c r="L78" s="49"/>
    </row>
    <row r="79" spans="1:12" ht="12.75">
      <c r="A79" s="10" t="s">
        <v>161</v>
      </c>
      <c r="B79" s="59">
        <v>0</v>
      </c>
      <c r="C79" s="65">
        <v>0</v>
      </c>
      <c r="D79" s="66">
        <v>106.52</v>
      </c>
      <c r="E79" s="282">
        <v>106.52</v>
      </c>
      <c r="F79" s="226">
        <f t="shared" si="14"/>
        <v>18</v>
      </c>
      <c r="G79" s="107">
        <v>18</v>
      </c>
      <c r="H79" s="237"/>
      <c r="I79" s="24"/>
      <c r="J79" s="119"/>
      <c r="K79" s="197"/>
      <c r="L79" s="49"/>
    </row>
    <row r="80" spans="1:12" ht="12.75">
      <c r="A80" s="10" t="s">
        <v>288</v>
      </c>
      <c r="B80" s="59">
        <v>2.4</v>
      </c>
      <c r="C80" s="65">
        <v>2.41</v>
      </c>
      <c r="D80" s="66">
        <v>3.61</v>
      </c>
      <c r="E80" s="282">
        <v>3.61</v>
      </c>
      <c r="F80" s="226">
        <f t="shared" si="14"/>
        <v>3.61</v>
      </c>
      <c r="G80" s="98">
        <v>3.61</v>
      </c>
      <c r="H80" s="207"/>
      <c r="I80" s="24"/>
      <c r="J80" s="119"/>
      <c r="K80" s="197"/>
      <c r="L80" s="49"/>
    </row>
    <row r="81" spans="1:12" ht="12.75">
      <c r="A81" s="10" t="s">
        <v>122</v>
      </c>
      <c r="B81" s="59">
        <v>26.25</v>
      </c>
      <c r="C81" s="65">
        <v>80.68</v>
      </c>
      <c r="D81" s="66">
        <v>26.76</v>
      </c>
      <c r="E81" s="282">
        <v>26.76</v>
      </c>
      <c r="F81" s="226">
        <f t="shared" si="14"/>
        <v>55</v>
      </c>
      <c r="G81" s="108">
        <v>55</v>
      </c>
      <c r="H81" s="207"/>
      <c r="I81" s="24"/>
      <c r="J81" s="119"/>
      <c r="K81" s="197"/>
      <c r="L81" s="49"/>
    </row>
    <row r="82" spans="1:12" ht="12.75">
      <c r="A82" s="10" t="s">
        <v>149</v>
      </c>
      <c r="B82" s="59">
        <v>0.72</v>
      </c>
      <c r="C82" s="65">
        <v>2.18</v>
      </c>
      <c r="D82" s="66">
        <v>1.4</v>
      </c>
      <c r="E82" s="282">
        <v>1.4</v>
      </c>
      <c r="F82" s="226">
        <f t="shared" si="14"/>
        <v>0</v>
      </c>
      <c r="G82" s="98">
        <v>0</v>
      </c>
      <c r="H82" s="207"/>
      <c r="I82" s="24"/>
      <c r="J82" s="119"/>
      <c r="K82" s="197"/>
      <c r="L82" s="49"/>
    </row>
    <row r="83" spans="1:12" ht="12.75">
      <c r="A83" s="10" t="s">
        <v>126</v>
      </c>
      <c r="B83" s="59">
        <v>215.64</v>
      </c>
      <c r="C83" s="65">
        <v>309.71</v>
      </c>
      <c r="D83" s="66">
        <v>215.64</v>
      </c>
      <c r="E83" s="282">
        <v>215.64</v>
      </c>
      <c r="F83" s="226">
        <f t="shared" si="14"/>
        <v>320</v>
      </c>
      <c r="G83" s="98">
        <v>320</v>
      </c>
      <c r="H83" s="50"/>
      <c r="I83" s="24"/>
      <c r="J83" s="119"/>
      <c r="K83" s="197"/>
      <c r="L83" s="49"/>
    </row>
    <row r="84" spans="1:12" ht="12.75">
      <c r="A84" s="10" t="s">
        <v>127</v>
      </c>
      <c r="B84" s="59">
        <v>35.04</v>
      </c>
      <c r="C84" s="65">
        <v>31.14</v>
      </c>
      <c r="D84" s="66">
        <v>35.05</v>
      </c>
      <c r="E84" s="282">
        <v>35.05</v>
      </c>
      <c r="F84" s="226">
        <f t="shared" si="14"/>
        <v>35.05</v>
      </c>
      <c r="G84" s="98">
        <v>35.05</v>
      </c>
      <c r="H84" s="207"/>
      <c r="I84" s="24"/>
      <c r="J84" s="119"/>
      <c r="K84" s="197"/>
      <c r="L84" s="49"/>
    </row>
    <row r="85" spans="1:12" ht="12.75">
      <c r="A85" s="10" t="s">
        <v>128</v>
      </c>
      <c r="B85" s="59">
        <v>21.7</v>
      </c>
      <c r="C85" s="65">
        <v>22.52</v>
      </c>
      <c r="D85" s="66">
        <v>22.52</v>
      </c>
      <c r="E85" s="282">
        <v>22.52</v>
      </c>
      <c r="F85" s="226">
        <f t="shared" si="14"/>
        <v>22.54</v>
      </c>
      <c r="G85" s="98">
        <v>22.54</v>
      </c>
      <c r="H85" s="207"/>
      <c r="I85" s="24"/>
      <c r="J85" s="119"/>
      <c r="K85" s="197"/>
      <c r="L85" s="49"/>
    </row>
    <row r="86" spans="1:12" ht="12.75">
      <c r="A86" s="10" t="s">
        <v>172</v>
      </c>
      <c r="B86" s="59">
        <v>40.31</v>
      </c>
      <c r="C86" s="65">
        <v>40.78</v>
      </c>
      <c r="D86" s="66">
        <v>40.32</v>
      </c>
      <c r="E86" s="282">
        <v>40.32</v>
      </c>
      <c r="F86" s="226">
        <f t="shared" si="14"/>
        <v>40.02</v>
      </c>
      <c r="G86" s="98">
        <v>40.02</v>
      </c>
      <c r="H86" s="207"/>
      <c r="I86" s="24"/>
      <c r="J86" s="119"/>
      <c r="K86" s="197"/>
      <c r="L86" s="49"/>
    </row>
    <row r="87" spans="1:12" ht="12.75">
      <c r="A87" s="10" t="s">
        <v>216</v>
      </c>
      <c r="B87" s="59"/>
      <c r="C87" s="65">
        <v>4.85</v>
      </c>
      <c r="D87" s="66">
        <v>0</v>
      </c>
      <c r="E87" s="282">
        <v>0</v>
      </c>
      <c r="F87" s="226">
        <f t="shared" si="14"/>
        <v>0</v>
      </c>
      <c r="G87" s="98">
        <v>0</v>
      </c>
      <c r="H87" s="207"/>
      <c r="I87" s="24"/>
      <c r="J87" s="119"/>
      <c r="K87" s="197"/>
      <c r="L87" s="49"/>
    </row>
    <row r="88" spans="1:12" ht="12.75">
      <c r="A88" s="10" t="s">
        <v>129</v>
      </c>
      <c r="B88" s="59">
        <v>37.37</v>
      </c>
      <c r="C88" s="65">
        <v>37.36</v>
      </c>
      <c r="D88" s="66">
        <v>37.37</v>
      </c>
      <c r="E88" s="282">
        <v>37.37</v>
      </c>
      <c r="F88" s="226">
        <f t="shared" si="14"/>
        <v>37.37</v>
      </c>
      <c r="G88" s="98">
        <v>37.37</v>
      </c>
      <c r="H88" s="207"/>
      <c r="I88" s="24"/>
      <c r="J88" s="119"/>
      <c r="K88" s="197"/>
      <c r="L88" s="49"/>
    </row>
    <row r="89" spans="1:12" ht="12.75">
      <c r="A89" s="10" t="s">
        <v>130</v>
      </c>
      <c r="B89" s="59">
        <v>3945.08</v>
      </c>
      <c r="C89" s="65">
        <v>4040.58</v>
      </c>
      <c r="D89" s="66">
        <v>3747.14</v>
      </c>
      <c r="E89" s="282">
        <v>3747.14</v>
      </c>
      <c r="F89" s="226">
        <f t="shared" si="14"/>
        <v>4075.2</v>
      </c>
      <c r="G89" s="108">
        <v>4075.2</v>
      </c>
      <c r="H89" s="236"/>
      <c r="I89" s="24"/>
      <c r="J89" s="119"/>
      <c r="K89" s="197"/>
      <c r="L89" s="49"/>
    </row>
    <row r="90" spans="1:12" ht="12.75">
      <c r="A90" s="10" t="s">
        <v>131</v>
      </c>
      <c r="B90" s="59">
        <v>1.72</v>
      </c>
      <c r="C90" s="65">
        <v>1.78</v>
      </c>
      <c r="D90" s="66">
        <v>1.7</v>
      </c>
      <c r="E90" s="282">
        <v>1.7</v>
      </c>
      <c r="F90" s="226">
        <f t="shared" si="14"/>
        <v>1.7</v>
      </c>
      <c r="G90" s="98">
        <v>1.7</v>
      </c>
      <c r="H90" s="207"/>
      <c r="I90" s="24"/>
      <c r="J90" s="119"/>
      <c r="K90" s="197"/>
      <c r="L90" s="49"/>
    </row>
    <row r="91" spans="1:12" ht="12.75">
      <c r="A91" s="10" t="s">
        <v>224</v>
      </c>
      <c r="B91" s="59">
        <v>43.83</v>
      </c>
      <c r="C91" s="65">
        <v>0</v>
      </c>
      <c r="D91" s="66">
        <v>0</v>
      </c>
      <c r="E91" s="282">
        <v>23.5</v>
      </c>
      <c r="F91" s="226">
        <f t="shared" si="14"/>
        <v>0</v>
      </c>
      <c r="G91" s="98">
        <v>0</v>
      </c>
      <c r="H91" s="207"/>
      <c r="I91" s="24"/>
      <c r="J91" s="119"/>
      <c r="K91" s="197"/>
      <c r="L91" s="49"/>
    </row>
    <row r="92" spans="1:12" ht="12.75">
      <c r="A92" s="10" t="s">
        <v>225</v>
      </c>
      <c r="B92" s="59">
        <v>68.59</v>
      </c>
      <c r="C92" s="65"/>
      <c r="D92" s="66">
        <v>0</v>
      </c>
      <c r="E92" s="282">
        <v>0</v>
      </c>
      <c r="F92" s="226">
        <f t="shared" si="14"/>
        <v>0</v>
      </c>
      <c r="G92" s="98">
        <v>0</v>
      </c>
      <c r="H92" s="207"/>
      <c r="I92" s="24"/>
      <c r="J92" s="119"/>
      <c r="K92" s="197"/>
      <c r="L92" s="49"/>
    </row>
    <row r="93" spans="1:12" ht="12.75">
      <c r="A93" s="10" t="s">
        <v>226</v>
      </c>
      <c r="B93" s="59">
        <v>8.32</v>
      </c>
      <c r="C93" s="65"/>
      <c r="D93" s="66">
        <v>0</v>
      </c>
      <c r="E93" s="282">
        <v>0</v>
      </c>
      <c r="F93" s="226">
        <f t="shared" si="14"/>
        <v>0</v>
      </c>
      <c r="G93" s="98">
        <v>0</v>
      </c>
      <c r="H93" s="207"/>
      <c r="I93" s="24"/>
      <c r="J93" s="119"/>
      <c r="K93" s="197"/>
      <c r="L93" s="49"/>
    </row>
    <row r="94" spans="1:12" ht="12.75">
      <c r="A94" s="10" t="s">
        <v>228</v>
      </c>
      <c r="B94" s="59">
        <v>168.68</v>
      </c>
      <c r="C94" s="65"/>
      <c r="D94" s="66">
        <v>0</v>
      </c>
      <c r="E94" s="282">
        <v>0</v>
      </c>
      <c r="F94" s="226">
        <f t="shared" si="14"/>
        <v>0</v>
      </c>
      <c r="G94" s="98">
        <v>0</v>
      </c>
      <c r="H94" s="207"/>
      <c r="I94" s="24"/>
      <c r="J94" s="119"/>
      <c r="K94" s="197"/>
      <c r="L94" s="49"/>
    </row>
    <row r="95" spans="1:12" ht="12.75">
      <c r="A95" s="10" t="s">
        <v>229</v>
      </c>
      <c r="B95" s="59">
        <v>1.42</v>
      </c>
      <c r="C95" s="65"/>
      <c r="D95" s="66">
        <v>0</v>
      </c>
      <c r="E95" s="282">
        <v>0</v>
      </c>
      <c r="F95" s="226">
        <f t="shared" si="14"/>
        <v>0</v>
      </c>
      <c r="G95" s="98">
        <v>0</v>
      </c>
      <c r="H95" s="207"/>
      <c r="I95" s="24"/>
      <c r="J95" s="119"/>
      <c r="K95" s="197"/>
      <c r="L95" s="49"/>
    </row>
    <row r="96" spans="1:12" ht="12.75">
      <c r="A96" s="10" t="s">
        <v>227</v>
      </c>
      <c r="B96" s="59">
        <v>140.92</v>
      </c>
      <c r="C96" s="65"/>
      <c r="D96" s="66">
        <v>0</v>
      </c>
      <c r="E96" s="282">
        <v>0</v>
      </c>
      <c r="F96" s="226">
        <f t="shared" si="14"/>
        <v>0</v>
      </c>
      <c r="G96" s="98">
        <v>0</v>
      </c>
      <c r="H96" s="207"/>
      <c r="I96" s="24"/>
      <c r="J96" s="119"/>
      <c r="K96" s="197"/>
      <c r="L96" s="49"/>
    </row>
    <row r="97" spans="1:12" ht="12.75">
      <c r="A97" s="10" t="s">
        <v>249</v>
      </c>
      <c r="B97" s="59"/>
      <c r="C97" s="65"/>
      <c r="D97" s="66"/>
      <c r="E97" s="282">
        <v>28.8</v>
      </c>
      <c r="F97" s="226">
        <f t="shared" si="14"/>
        <v>76.8</v>
      </c>
      <c r="G97" s="98">
        <v>76.8</v>
      </c>
      <c r="H97" s="207"/>
      <c r="I97" s="24"/>
      <c r="J97" s="119"/>
      <c r="K97" s="197"/>
      <c r="L97" s="49"/>
    </row>
    <row r="98" spans="1:12" ht="12.75">
      <c r="A98" s="10" t="s">
        <v>251</v>
      </c>
      <c r="B98" s="59"/>
      <c r="C98" s="65"/>
      <c r="D98" s="66"/>
      <c r="E98" s="282">
        <v>1.6</v>
      </c>
      <c r="F98" s="226"/>
      <c r="G98" s="98"/>
      <c r="H98" s="207"/>
      <c r="I98" s="24"/>
      <c r="J98" s="119"/>
      <c r="K98" s="197"/>
      <c r="L98" s="49"/>
    </row>
    <row r="99" spans="1:12" ht="12.75">
      <c r="A99" s="10" t="s">
        <v>252</v>
      </c>
      <c r="B99" s="59"/>
      <c r="C99" s="65"/>
      <c r="D99" s="66"/>
      <c r="E99" s="282">
        <v>10.28</v>
      </c>
      <c r="F99" s="226"/>
      <c r="G99" s="98"/>
      <c r="H99" s="207"/>
      <c r="I99" s="24"/>
      <c r="J99" s="119"/>
      <c r="K99" s="197"/>
      <c r="L99" s="49"/>
    </row>
    <row r="100" spans="1:12" ht="12.75">
      <c r="A100" s="10" t="s">
        <v>253</v>
      </c>
      <c r="B100" s="59"/>
      <c r="C100" s="65"/>
      <c r="D100" s="66"/>
      <c r="E100" s="282">
        <v>0.8</v>
      </c>
      <c r="F100" s="226"/>
      <c r="G100" s="98"/>
      <c r="H100" s="207"/>
      <c r="I100" s="24"/>
      <c r="J100" s="119"/>
      <c r="K100" s="197"/>
      <c r="L100" s="49"/>
    </row>
    <row r="101" spans="1:12" ht="12.75">
      <c r="A101" s="10" t="s">
        <v>254</v>
      </c>
      <c r="B101" s="59"/>
      <c r="C101" s="65"/>
      <c r="D101" s="66"/>
      <c r="E101" s="282">
        <v>4.5</v>
      </c>
      <c r="F101" s="226"/>
      <c r="G101" s="98"/>
      <c r="H101" s="207"/>
      <c r="I101" s="24"/>
      <c r="J101" s="119"/>
      <c r="K101" s="197"/>
      <c r="L101" s="49"/>
    </row>
    <row r="102" spans="1:12" ht="12.75">
      <c r="A102" s="10" t="s">
        <v>148</v>
      </c>
      <c r="B102" s="59">
        <v>12.05</v>
      </c>
      <c r="C102" s="65">
        <v>6.52</v>
      </c>
      <c r="D102" s="66">
        <v>12.05</v>
      </c>
      <c r="E102" s="282">
        <v>12.05</v>
      </c>
      <c r="F102" s="226">
        <f t="shared" si="14"/>
        <v>12.05</v>
      </c>
      <c r="G102" s="98">
        <v>12.05</v>
      </c>
      <c r="H102" s="207"/>
      <c r="I102" s="24"/>
      <c r="J102" s="119"/>
      <c r="K102" s="197"/>
      <c r="L102" s="49"/>
    </row>
    <row r="103" spans="1:12" ht="12.75">
      <c r="A103" s="89" t="s">
        <v>25</v>
      </c>
      <c r="B103" s="90">
        <f>B104+B105+B106+B107+B108+B109+B110+B111+B112+B113+B114+B115+B116+B117+B118+B119+B120+B121+B122</f>
        <v>3559.0299999999997</v>
      </c>
      <c r="C103" s="83">
        <f>C104+C105+C106+C107+C108+C109+C110+C111+C112+C113+C114+C115+C116+C117+C118+C119+C120+C121+C122</f>
        <v>1539.0700000000002</v>
      </c>
      <c r="D103" s="90">
        <f>D104+D105+D106+D107+D108+D109+D110+D111+D112+D113+D114+D115+D116+D117+D118+D119+D120+D121+D122</f>
        <v>2721.6400000000003</v>
      </c>
      <c r="E103" s="83">
        <f>E104+E105+E106+E107+E108+E109+E110+E111+E112+E113+E114+E115+E116+E117+E118+E119+E120+E121+E122</f>
        <v>1121.47</v>
      </c>
      <c r="F103" s="223">
        <f>F104+F106+F107+F108+F109+F110+F112+F113+F114+F115+F116+F117+F118+F119+F120+F121</f>
        <v>924.3000000000001</v>
      </c>
      <c r="G103" s="97">
        <f>G104+G106+G107+G110+G114+G115+G117+G119+G120+G121</f>
        <v>0</v>
      </c>
      <c r="H103" s="91">
        <f>H104+H106+H107+H110+H114+H115+H117+H119+H120+H121</f>
        <v>0</v>
      </c>
      <c r="I103" s="99">
        <f>I104+I106+I107+I110+I114+I115+I117+I119+I120+I121</f>
        <v>924.3000000000001</v>
      </c>
      <c r="J103" s="118">
        <f>J104+J106+J107+J110+J114+J115+J117+J119+J120+J121</f>
        <v>0</v>
      </c>
      <c r="K103" s="214">
        <f>K104+K106+K107+K110+K114+K115+K117+K119+K120+K121</f>
        <v>0</v>
      </c>
      <c r="L103" s="130"/>
    </row>
    <row r="104" spans="1:12" ht="12.75">
      <c r="A104" s="10" t="s">
        <v>180</v>
      </c>
      <c r="B104" s="59">
        <v>0</v>
      </c>
      <c r="C104" s="65">
        <v>6</v>
      </c>
      <c r="D104" s="66">
        <f>G104+H104+I104+J104+K104</f>
        <v>0</v>
      </c>
      <c r="E104" s="282">
        <f>H104+I104+J104+K104+L104</f>
        <v>0</v>
      </c>
      <c r="F104" s="226">
        <f>G104+H104+I104+J104+K104</f>
        <v>0</v>
      </c>
      <c r="G104" s="98"/>
      <c r="H104" s="207">
        <v>0</v>
      </c>
      <c r="I104" s="25">
        <v>0</v>
      </c>
      <c r="J104" s="119"/>
      <c r="K104" s="197"/>
      <c r="L104" s="143"/>
    </row>
    <row r="105" spans="1:12" ht="12.75">
      <c r="A105" s="10" t="s">
        <v>255</v>
      </c>
      <c r="B105" s="59"/>
      <c r="C105" s="65"/>
      <c r="D105" s="66"/>
      <c r="E105" s="282">
        <v>2</v>
      </c>
      <c r="F105" s="226"/>
      <c r="G105" s="98"/>
      <c r="H105" s="207"/>
      <c r="I105" s="25">
        <v>0</v>
      </c>
      <c r="J105" s="119"/>
      <c r="K105" s="197"/>
      <c r="L105" s="143"/>
    </row>
    <row r="106" spans="1:12" ht="12.75">
      <c r="A106" s="10" t="s">
        <v>150</v>
      </c>
      <c r="B106" s="59">
        <v>0</v>
      </c>
      <c r="C106" s="65">
        <v>1017.21</v>
      </c>
      <c r="D106" s="66">
        <v>289.05</v>
      </c>
      <c r="E106" s="282">
        <v>289.05</v>
      </c>
      <c r="F106" s="226">
        <f aca="true" t="shared" si="15" ref="F106:F121">G106+H106+I106+J106+K106</f>
        <v>22.34</v>
      </c>
      <c r="G106" s="98"/>
      <c r="H106" s="207">
        <v>0</v>
      </c>
      <c r="I106" s="25">
        <v>22.34</v>
      </c>
      <c r="J106" s="119"/>
      <c r="K106" s="197"/>
      <c r="L106" s="131"/>
    </row>
    <row r="107" spans="1:12" ht="12.75">
      <c r="A107" s="10" t="s">
        <v>174</v>
      </c>
      <c r="B107" s="59">
        <v>950.71</v>
      </c>
      <c r="C107" s="65">
        <v>0</v>
      </c>
      <c r="D107" s="66">
        <f>G107+H107+I107+J107+K107</f>
        <v>0</v>
      </c>
      <c r="E107" s="282">
        <v>73.1</v>
      </c>
      <c r="F107" s="226">
        <f t="shared" si="15"/>
        <v>0</v>
      </c>
      <c r="G107" s="98"/>
      <c r="H107" s="212"/>
      <c r="I107" s="25">
        <v>0</v>
      </c>
      <c r="J107" s="119"/>
      <c r="K107" s="197"/>
      <c r="L107" s="49"/>
    </row>
    <row r="108" spans="1:12" ht="12.75">
      <c r="A108" s="10" t="s">
        <v>230</v>
      </c>
      <c r="B108" s="59">
        <v>39.83</v>
      </c>
      <c r="C108" s="65"/>
      <c r="D108" s="66">
        <v>0</v>
      </c>
      <c r="E108" s="282">
        <v>0</v>
      </c>
      <c r="F108" s="226">
        <f t="shared" si="15"/>
        <v>0</v>
      </c>
      <c r="G108" s="98"/>
      <c r="H108" s="207"/>
      <c r="I108" s="25">
        <v>0</v>
      </c>
      <c r="J108" s="119"/>
      <c r="K108" s="197"/>
      <c r="L108" s="49"/>
    </row>
    <row r="109" spans="1:12" ht="12.75">
      <c r="A109" s="10" t="s">
        <v>231</v>
      </c>
      <c r="B109" s="59">
        <v>100</v>
      </c>
      <c r="C109" s="65"/>
      <c r="D109" s="66">
        <v>0</v>
      </c>
      <c r="E109" s="282">
        <v>0</v>
      </c>
      <c r="F109" s="226">
        <f t="shared" si="15"/>
        <v>0</v>
      </c>
      <c r="G109" s="98"/>
      <c r="H109" s="207"/>
      <c r="I109" s="25">
        <v>0</v>
      </c>
      <c r="J109" s="119"/>
      <c r="K109" s="197"/>
      <c r="L109" s="49"/>
    </row>
    <row r="110" spans="1:12" ht="12.75">
      <c r="A110" s="10" t="s">
        <v>114</v>
      </c>
      <c r="B110" s="59">
        <v>825.12</v>
      </c>
      <c r="C110" s="65">
        <v>178.82</v>
      </c>
      <c r="D110" s="66">
        <f>G110+H110+I110+J110+K110</f>
        <v>0</v>
      </c>
      <c r="E110" s="282">
        <f>H110+I110+J110+K110+L110</f>
        <v>0</v>
      </c>
      <c r="F110" s="226">
        <f t="shared" si="15"/>
        <v>0</v>
      </c>
      <c r="G110" s="98"/>
      <c r="H110" s="207"/>
      <c r="I110" s="25">
        <v>0</v>
      </c>
      <c r="J110" s="119"/>
      <c r="K110" s="197"/>
      <c r="L110" s="49"/>
    </row>
    <row r="111" spans="1:12" ht="12.75">
      <c r="A111" s="10" t="s">
        <v>256</v>
      </c>
      <c r="B111" s="59"/>
      <c r="C111" s="65"/>
      <c r="D111" s="66"/>
      <c r="E111" s="282">
        <v>17.2</v>
      </c>
      <c r="F111" s="226"/>
      <c r="G111" s="98"/>
      <c r="H111" s="207"/>
      <c r="I111" s="25">
        <v>0</v>
      </c>
      <c r="J111" s="119"/>
      <c r="K111" s="197"/>
      <c r="L111" s="49"/>
    </row>
    <row r="112" spans="1:12" ht="12.75">
      <c r="A112" s="10" t="s">
        <v>232</v>
      </c>
      <c r="B112" s="59">
        <v>33</v>
      </c>
      <c r="C112" s="65"/>
      <c r="D112" s="66">
        <v>0</v>
      </c>
      <c r="E112" s="282">
        <v>0</v>
      </c>
      <c r="F112" s="226">
        <f t="shared" si="15"/>
        <v>0</v>
      </c>
      <c r="G112" s="98"/>
      <c r="H112" s="207"/>
      <c r="I112" s="25">
        <v>0</v>
      </c>
      <c r="J112" s="119"/>
      <c r="K112" s="197"/>
      <c r="L112" s="49"/>
    </row>
    <row r="113" spans="1:12" ht="12.75">
      <c r="A113" s="10" t="s">
        <v>233</v>
      </c>
      <c r="B113" s="59">
        <v>400</v>
      </c>
      <c r="C113" s="65"/>
      <c r="D113" s="66">
        <v>0</v>
      </c>
      <c r="E113" s="282">
        <v>0</v>
      </c>
      <c r="F113" s="226">
        <f t="shared" si="15"/>
        <v>0</v>
      </c>
      <c r="G113" s="98"/>
      <c r="H113" s="207"/>
      <c r="I113" s="25">
        <v>0</v>
      </c>
      <c r="J113" s="119"/>
      <c r="K113" s="197"/>
      <c r="L113" s="49"/>
    </row>
    <row r="114" spans="1:12" ht="12.75">
      <c r="A114" s="10" t="s">
        <v>151</v>
      </c>
      <c r="B114" s="59">
        <v>0</v>
      </c>
      <c r="C114" s="65">
        <v>291.92</v>
      </c>
      <c r="D114" s="66">
        <v>590.42</v>
      </c>
      <c r="E114" s="282">
        <v>590.42</v>
      </c>
      <c r="F114" s="226">
        <f t="shared" si="15"/>
        <v>0</v>
      </c>
      <c r="G114" s="29"/>
      <c r="H114" s="40"/>
      <c r="I114" s="73">
        <v>0</v>
      </c>
      <c r="J114" s="51"/>
      <c r="K114" s="197"/>
      <c r="L114" s="49"/>
    </row>
    <row r="115" spans="1:12" ht="12.75">
      <c r="A115" s="193" t="s">
        <v>152</v>
      </c>
      <c r="B115" s="153">
        <v>0</v>
      </c>
      <c r="C115" s="274">
        <v>0</v>
      </c>
      <c r="D115" s="275">
        <v>0</v>
      </c>
      <c r="E115" s="283">
        <v>0</v>
      </c>
      <c r="F115" s="231">
        <f t="shared" si="15"/>
        <v>901.96</v>
      </c>
      <c r="G115" s="205"/>
      <c r="H115" s="213"/>
      <c r="I115" s="125">
        <v>901.96</v>
      </c>
      <c r="J115" s="55"/>
      <c r="K115" s="174"/>
      <c r="L115" s="49"/>
    </row>
    <row r="116" spans="1:12" ht="12.75">
      <c r="A116" s="10" t="s">
        <v>234</v>
      </c>
      <c r="B116" s="62">
        <v>56.17</v>
      </c>
      <c r="C116" s="198"/>
      <c r="D116" s="66">
        <v>0</v>
      </c>
      <c r="E116" s="282">
        <v>0</v>
      </c>
      <c r="F116" s="226">
        <f t="shared" si="15"/>
        <v>0</v>
      </c>
      <c r="G116" s="109"/>
      <c r="H116" s="41"/>
      <c r="I116" s="125">
        <v>0</v>
      </c>
      <c r="J116" s="55"/>
      <c r="K116" s="174"/>
      <c r="L116" s="49"/>
    </row>
    <row r="117" spans="1:12" ht="12.75">
      <c r="A117" s="10" t="s">
        <v>115</v>
      </c>
      <c r="B117" s="59">
        <v>143.21</v>
      </c>
      <c r="C117" s="65">
        <v>21.72</v>
      </c>
      <c r="D117" s="66">
        <v>0</v>
      </c>
      <c r="E117" s="282">
        <v>0</v>
      </c>
      <c r="F117" s="226">
        <f t="shared" si="15"/>
        <v>0</v>
      </c>
      <c r="G117" s="29"/>
      <c r="H117" s="40"/>
      <c r="I117" s="73">
        <v>0</v>
      </c>
      <c r="J117" s="51"/>
      <c r="K117" s="197"/>
      <c r="L117" s="49"/>
    </row>
    <row r="118" spans="1:12" ht="12.75">
      <c r="A118" s="12" t="s">
        <v>286</v>
      </c>
      <c r="B118" s="59">
        <v>1010.99</v>
      </c>
      <c r="C118" s="65"/>
      <c r="D118" s="66">
        <v>0</v>
      </c>
      <c r="E118" s="282">
        <v>0</v>
      </c>
      <c r="F118" s="226">
        <f t="shared" si="15"/>
        <v>0</v>
      </c>
      <c r="G118" s="29"/>
      <c r="H118" s="40"/>
      <c r="I118" s="73">
        <v>0</v>
      </c>
      <c r="J118" s="51"/>
      <c r="K118" s="197"/>
      <c r="L118" s="49"/>
    </row>
    <row r="119" spans="1:12" ht="12.75">
      <c r="A119" s="196" t="s">
        <v>187</v>
      </c>
      <c r="B119" s="59">
        <v>0</v>
      </c>
      <c r="C119" s="65">
        <v>0</v>
      </c>
      <c r="D119" s="66">
        <v>146.7</v>
      </c>
      <c r="E119" s="282">
        <v>146.7</v>
      </c>
      <c r="F119" s="226">
        <f t="shared" si="15"/>
        <v>0</v>
      </c>
      <c r="G119" s="29"/>
      <c r="H119" s="40"/>
      <c r="I119" s="73">
        <v>0</v>
      </c>
      <c r="J119" s="51"/>
      <c r="K119" s="197"/>
      <c r="L119" s="49"/>
    </row>
    <row r="120" spans="1:12" ht="12.75">
      <c r="A120" s="10" t="s">
        <v>185</v>
      </c>
      <c r="B120" s="59">
        <v>0</v>
      </c>
      <c r="C120" s="65">
        <v>0</v>
      </c>
      <c r="D120" s="67">
        <v>1695.47</v>
      </c>
      <c r="E120" s="284">
        <v>0</v>
      </c>
      <c r="F120" s="226">
        <f t="shared" si="15"/>
        <v>0</v>
      </c>
      <c r="G120" s="29"/>
      <c r="H120" s="40"/>
      <c r="I120" s="73">
        <v>0</v>
      </c>
      <c r="J120" s="51"/>
      <c r="K120" s="197"/>
      <c r="L120" s="49"/>
    </row>
    <row r="121" spans="1:12" ht="12.75">
      <c r="A121" s="38" t="s">
        <v>201</v>
      </c>
      <c r="B121" s="59">
        <v>0</v>
      </c>
      <c r="C121" s="65">
        <v>23.4</v>
      </c>
      <c r="D121" s="67">
        <f>G121+H121+I121+J121+K121</f>
        <v>0</v>
      </c>
      <c r="E121" s="284">
        <f>H121+I121+J121+K121+L121</f>
        <v>0</v>
      </c>
      <c r="F121" s="223">
        <f t="shared" si="15"/>
        <v>0</v>
      </c>
      <c r="G121" s="29"/>
      <c r="H121" s="40"/>
      <c r="I121" s="73">
        <v>0</v>
      </c>
      <c r="J121" s="51"/>
      <c r="K121" s="197"/>
      <c r="L121" s="49"/>
    </row>
    <row r="122" spans="1:12" ht="13.5" thickBot="1">
      <c r="A122" s="94" t="s">
        <v>257</v>
      </c>
      <c r="B122" s="76"/>
      <c r="C122" s="199"/>
      <c r="D122" s="77"/>
      <c r="E122" s="273">
        <v>3</v>
      </c>
      <c r="F122" s="227"/>
      <c r="G122" s="206"/>
      <c r="H122" s="42"/>
      <c r="I122" s="126">
        <v>0</v>
      </c>
      <c r="J122" s="121"/>
      <c r="K122" s="195"/>
      <c r="L122" s="49"/>
    </row>
    <row r="123" spans="1:12" ht="13.5" thickBot="1">
      <c r="A123" s="288" t="s">
        <v>26</v>
      </c>
      <c r="B123" s="289">
        <f>B124+B125+B126+B127</f>
        <v>741.0999999999999</v>
      </c>
      <c r="C123" s="294">
        <f>C124+C125+C126+C127</f>
        <v>299.89</v>
      </c>
      <c r="D123" s="289">
        <f>D124+D125+D126+D127</f>
        <v>0</v>
      </c>
      <c r="E123" s="291">
        <f>E124+E125+E126+E127</f>
        <v>127.36999999999999</v>
      </c>
      <c r="F123" s="292">
        <f>F124+F125+F126+F127</f>
        <v>0</v>
      </c>
      <c r="G123" s="292">
        <f>G124+G126+G127</f>
        <v>0</v>
      </c>
      <c r="H123" s="297">
        <f>H124+H126+H127</f>
        <v>0</v>
      </c>
      <c r="I123" s="292">
        <f>I124+I126+I127</f>
        <v>0</v>
      </c>
      <c r="J123" s="293">
        <f>J124+J126+J127</f>
        <v>0</v>
      </c>
      <c r="K123" s="291">
        <f>K124+K126+K127</f>
        <v>0</v>
      </c>
      <c r="L123" s="105"/>
    </row>
    <row r="124" spans="1:12" ht="12.75">
      <c r="A124" s="9" t="s">
        <v>235</v>
      </c>
      <c r="B124" s="60">
        <v>1.62</v>
      </c>
      <c r="C124" s="49">
        <v>0</v>
      </c>
      <c r="D124" s="216">
        <f>G124+H124+I124+J124+K124</f>
        <v>0</v>
      </c>
      <c r="E124" s="285">
        <f>H124+I124+J124+K124+L124</f>
        <v>0</v>
      </c>
      <c r="F124" s="228">
        <f>G124+H124+I124+J124+K124</f>
        <v>0</v>
      </c>
      <c r="G124" s="23"/>
      <c r="H124" s="122"/>
      <c r="I124" s="46"/>
      <c r="J124" s="122"/>
      <c r="K124" s="127">
        <v>0</v>
      </c>
      <c r="L124" s="49"/>
    </row>
    <row r="125" spans="1:12" ht="12.75">
      <c r="A125" s="9" t="s">
        <v>80</v>
      </c>
      <c r="B125" s="59">
        <v>285.89</v>
      </c>
      <c r="C125" s="65">
        <v>76.36</v>
      </c>
      <c r="D125" s="67">
        <f>G125+H125+I125+J125+K125</f>
        <v>0</v>
      </c>
      <c r="E125" s="284">
        <v>98.71</v>
      </c>
      <c r="F125" s="223">
        <f>G125+H125+I125+J125+K125</f>
        <v>0</v>
      </c>
      <c r="G125" s="23"/>
      <c r="H125" s="122"/>
      <c r="I125" s="46"/>
      <c r="J125" s="122"/>
      <c r="K125" s="127">
        <v>0</v>
      </c>
      <c r="L125" s="49"/>
    </row>
    <row r="126" spans="1:12" ht="12.75">
      <c r="A126" s="10" t="s">
        <v>27</v>
      </c>
      <c r="B126" s="59">
        <v>453.59</v>
      </c>
      <c r="C126" s="65">
        <v>223.53</v>
      </c>
      <c r="D126" s="67">
        <f>G126+H126+I126+J126+K126</f>
        <v>0</v>
      </c>
      <c r="E126" s="284">
        <v>28.66</v>
      </c>
      <c r="F126" s="223">
        <f>G126+H126+I126+J126+K126</f>
        <v>0</v>
      </c>
      <c r="G126" s="98"/>
      <c r="H126" s="119"/>
      <c r="I126" s="24"/>
      <c r="J126" s="119"/>
      <c r="K126" s="128">
        <v>0</v>
      </c>
      <c r="L126" s="49"/>
    </row>
    <row r="127" spans="1:12" ht="13.5" thickBot="1">
      <c r="A127" s="17" t="s">
        <v>103</v>
      </c>
      <c r="B127" s="59">
        <v>0</v>
      </c>
      <c r="C127" s="65">
        <v>0</v>
      </c>
      <c r="D127" s="67">
        <f>G127+H127+I127+J127+K127</f>
        <v>0</v>
      </c>
      <c r="E127" s="284">
        <f>H127+I127+J127+K127+L127</f>
        <v>0</v>
      </c>
      <c r="F127" s="229">
        <f>G127+H127+I127+J127+K127</f>
        <v>0</v>
      </c>
      <c r="G127" s="215"/>
      <c r="H127" s="124"/>
      <c r="I127" s="123"/>
      <c r="J127" s="124"/>
      <c r="K127" s="129">
        <v>0</v>
      </c>
      <c r="L127" s="49"/>
    </row>
    <row r="128" spans="1:12" ht="13.5" thickBot="1">
      <c r="A128" s="288" t="s">
        <v>28</v>
      </c>
      <c r="B128" s="298">
        <f>B129+B130+B131+B132+B133+B134+B135</f>
        <v>1793.24</v>
      </c>
      <c r="C128" s="299">
        <f>C129+C130+C131+C132+C133+C134+C135</f>
        <v>187.77</v>
      </c>
      <c r="D128" s="298">
        <f>D129+D130+D131+D132+D133+D134+D135</f>
        <v>232.4</v>
      </c>
      <c r="E128" s="300">
        <f>E129+E130+E131+E132+E133+E134+E135</f>
        <v>232.4</v>
      </c>
      <c r="F128" s="301">
        <f aca="true" t="shared" si="16" ref="F128:K128">F129+F130+F131+F132+F133+F134+F135</f>
        <v>232.4</v>
      </c>
      <c r="G128" s="292">
        <f t="shared" si="16"/>
        <v>0</v>
      </c>
      <c r="H128" s="293">
        <f t="shared" si="16"/>
        <v>0</v>
      </c>
      <c r="I128" s="292">
        <f t="shared" si="16"/>
        <v>0</v>
      </c>
      <c r="J128" s="293">
        <f t="shared" si="16"/>
        <v>0</v>
      </c>
      <c r="K128" s="289">
        <f t="shared" si="16"/>
        <v>232.4</v>
      </c>
      <c r="L128" s="105"/>
    </row>
    <row r="129" spans="1:12" ht="12.75">
      <c r="A129" s="9" t="s">
        <v>29</v>
      </c>
      <c r="B129" s="63">
        <v>0</v>
      </c>
      <c r="C129" s="202">
        <v>0</v>
      </c>
      <c r="D129" s="203">
        <v>232.4</v>
      </c>
      <c r="E129" s="286">
        <v>232.4</v>
      </c>
      <c r="F129" s="226">
        <f>G129+H129+I129+J129+K129</f>
        <v>232.4</v>
      </c>
      <c r="G129" s="70"/>
      <c r="H129" s="56"/>
      <c r="I129" s="70"/>
      <c r="J129" s="56"/>
      <c r="K129" s="63">
        <v>232.4</v>
      </c>
      <c r="L129" s="49"/>
    </row>
    <row r="130" spans="1:12" ht="12.75">
      <c r="A130" s="9" t="s">
        <v>116</v>
      </c>
      <c r="B130" s="59">
        <v>787.8</v>
      </c>
      <c r="C130" s="201">
        <v>0</v>
      </c>
      <c r="D130" s="66">
        <f aca="true" t="shared" si="17" ref="D130:E135">G130+H130+I130+J130+K130</f>
        <v>0</v>
      </c>
      <c r="E130" s="279">
        <f t="shared" si="17"/>
        <v>0</v>
      </c>
      <c r="F130" s="226">
        <f aca="true" t="shared" si="18" ref="F130:F135">G130+H130+I130+J130+K130</f>
        <v>0</v>
      </c>
      <c r="G130" s="70"/>
      <c r="H130" s="56"/>
      <c r="I130" s="70"/>
      <c r="J130" s="56"/>
      <c r="K130" s="63">
        <v>0</v>
      </c>
      <c r="L130" s="49"/>
    </row>
    <row r="131" spans="1:12" ht="12.75">
      <c r="A131" s="10" t="s">
        <v>153</v>
      </c>
      <c r="B131" s="59">
        <v>0</v>
      </c>
      <c r="C131" s="201">
        <v>187.77</v>
      </c>
      <c r="D131" s="66">
        <f t="shared" si="17"/>
        <v>0</v>
      </c>
      <c r="E131" s="279">
        <f t="shared" si="17"/>
        <v>0</v>
      </c>
      <c r="F131" s="226">
        <f t="shared" si="18"/>
        <v>0</v>
      </c>
      <c r="G131" s="71"/>
      <c r="H131" s="51"/>
      <c r="I131" s="71"/>
      <c r="J131" s="51"/>
      <c r="K131" s="59">
        <v>0</v>
      </c>
      <c r="L131" s="148"/>
    </row>
    <row r="132" spans="1:12" ht="12.75">
      <c r="A132" s="10" t="s">
        <v>178</v>
      </c>
      <c r="B132" s="59">
        <v>312.23</v>
      </c>
      <c r="C132" s="201">
        <v>0</v>
      </c>
      <c r="D132" s="66">
        <f t="shared" si="17"/>
        <v>0</v>
      </c>
      <c r="E132" s="279">
        <f t="shared" si="17"/>
        <v>0</v>
      </c>
      <c r="F132" s="226">
        <f t="shared" si="18"/>
        <v>0</v>
      </c>
      <c r="G132" s="71"/>
      <c r="H132" s="51"/>
      <c r="I132" s="71"/>
      <c r="J132" s="57"/>
      <c r="K132" s="128">
        <v>0</v>
      </c>
      <c r="L132" s="143"/>
    </row>
    <row r="133" spans="1:12" ht="12.75">
      <c r="A133" s="10" t="s">
        <v>117</v>
      </c>
      <c r="B133" s="59">
        <v>693.21</v>
      </c>
      <c r="C133" s="201">
        <v>0</v>
      </c>
      <c r="D133" s="66">
        <f t="shared" si="17"/>
        <v>0</v>
      </c>
      <c r="E133" s="279">
        <f t="shared" si="17"/>
        <v>0</v>
      </c>
      <c r="F133" s="226">
        <f t="shared" si="18"/>
        <v>0</v>
      </c>
      <c r="G133" s="71"/>
      <c r="H133" s="51"/>
      <c r="I133" s="25"/>
      <c r="J133" s="51"/>
      <c r="K133" s="59">
        <v>0</v>
      </c>
      <c r="L133" s="143"/>
    </row>
    <row r="134" spans="1:12" ht="12.75">
      <c r="A134" s="10" t="s">
        <v>107</v>
      </c>
      <c r="B134" s="59">
        <v>0</v>
      </c>
      <c r="C134" s="201">
        <v>0</v>
      </c>
      <c r="D134" s="66">
        <f t="shared" si="17"/>
        <v>0</v>
      </c>
      <c r="E134" s="279">
        <f t="shared" si="17"/>
        <v>0</v>
      </c>
      <c r="F134" s="226">
        <f t="shared" si="18"/>
        <v>0</v>
      </c>
      <c r="G134" s="71"/>
      <c r="H134" s="51"/>
      <c r="I134" s="71"/>
      <c r="J134" s="51"/>
      <c r="K134" s="61">
        <v>0</v>
      </c>
      <c r="L134" s="49"/>
    </row>
    <row r="135" spans="1:12" ht="13.5" thickBot="1">
      <c r="A135" s="12" t="s">
        <v>108</v>
      </c>
      <c r="B135" s="60">
        <v>0</v>
      </c>
      <c r="C135" s="200">
        <v>0</v>
      </c>
      <c r="D135" s="68">
        <f t="shared" si="17"/>
        <v>0</v>
      </c>
      <c r="E135" s="287">
        <f t="shared" si="17"/>
        <v>0</v>
      </c>
      <c r="F135" s="226">
        <f t="shared" si="18"/>
        <v>0</v>
      </c>
      <c r="G135" s="75"/>
      <c r="H135" s="55"/>
      <c r="I135" s="26"/>
      <c r="J135" s="55"/>
      <c r="K135" s="62">
        <v>0</v>
      </c>
      <c r="L135" s="49"/>
    </row>
    <row r="136" spans="1:12" ht="34.5" customHeight="1" thickBot="1">
      <c r="A136" s="288" t="s">
        <v>30</v>
      </c>
      <c r="B136" s="289">
        <f>B62+B65+B123+B128</f>
        <v>19384.7</v>
      </c>
      <c r="C136" s="290">
        <f>C62+C65+C123+C128</f>
        <v>14623.75</v>
      </c>
      <c r="D136" s="289">
        <f>D62+D65+D123+D128</f>
        <v>15608.410000000002</v>
      </c>
      <c r="E136" s="291">
        <f>E62+E65+E123+E128</f>
        <v>14040.650000000001</v>
      </c>
      <c r="F136" s="292">
        <f aca="true" t="shared" si="19" ref="F136:K136">F62+F65+F123+F128</f>
        <v>14280.35</v>
      </c>
      <c r="G136" s="292">
        <f t="shared" si="19"/>
        <v>4795.96</v>
      </c>
      <c r="H136" s="293">
        <f t="shared" si="19"/>
        <v>7831.86</v>
      </c>
      <c r="I136" s="292">
        <f t="shared" si="19"/>
        <v>924.3000000000001</v>
      </c>
      <c r="J136" s="293">
        <f t="shared" si="19"/>
        <v>495.83</v>
      </c>
      <c r="K136" s="289">
        <f t="shared" si="19"/>
        <v>232.4</v>
      </c>
      <c r="L136" s="105"/>
    </row>
  </sheetData>
  <sheetProtection/>
  <mergeCells count="11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K3"/>
    <mergeCell ref="L2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xmeno2</dc:creator>
  <cp:keywords/>
  <dc:description/>
  <cp:lastModifiedBy>Fedak</cp:lastModifiedBy>
  <cp:lastPrinted>2012-11-12T14:33:41Z</cp:lastPrinted>
  <dcterms:created xsi:type="dcterms:W3CDTF">2007-09-09T07:21:26Z</dcterms:created>
  <dcterms:modified xsi:type="dcterms:W3CDTF">2012-11-14T07:37:50Z</dcterms:modified>
  <cp:category/>
  <cp:version/>
  <cp:contentType/>
  <cp:contentStatus/>
</cp:coreProperties>
</file>